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M:\RMA\Actieve projecten\2020 RA OND Financiele positie 2\050 Nota van Bevindingen\Amsterdam\"/>
    </mc:Choice>
  </mc:AlternateContent>
  <xr:revisionPtr revIDLastSave="0" documentId="13_ncr:1_{89472639-5B8D-403A-926B-0D682C77052F}" xr6:coauthVersionLast="45" xr6:coauthVersionMax="45" xr10:uidLastSave="{00000000-0000-0000-0000-000000000000}"/>
  <bookViews>
    <workbookView xWindow="-110" yWindow="-110" windowWidth="38620" windowHeight="21220" tabRatio="747" xr2:uid="{00000000-000D-0000-FFFF-FFFF00000000}"/>
  </bookViews>
  <sheets>
    <sheet name="Blad1" sheetId="35" r:id="rId1"/>
    <sheet name="Totaal overzicht" sheetId="23" r:id="rId2"/>
    <sheet name="3.1.1 Saldo baten en lasten" sheetId="24" r:id="rId3"/>
    <sheet name="3.2.1 Ben. (inc) weerstandscap" sheetId="25" r:id="rId4"/>
    <sheet name="3.2.2 Risicovolle investeringen" sheetId="26" r:id="rId5"/>
    <sheet name="3.2.3 Verstrekte garanties" sheetId="27" r:id="rId6"/>
    <sheet name="3.3.1 Algemene reserve" sheetId="28" r:id="rId7"/>
    <sheet name="4.1.1. Structureel saldo" sheetId="29" r:id="rId8"/>
    <sheet name="4.1.2 Verhouding schuld-activa" sheetId="30" r:id="rId9"/>
    <sheet name="4.1.3 Achterstallig onderhoud" sheetId="31" r:id="rId10"/>
    <sheet name="4.2.1 Ben. (struc.) weer.cap" sheetId="32" r:id="rId11"/>
    <sheet name="4.2.2 Afh.gemeentefonds" sheetId="33" r:id="rId12"/>
    <sheet name="4.2.3 Belastingdruk" sheetId="3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3" l="1"/>
  <c r="G12" i="23"/>
  <c r="H12" i="23"/>
  <c r="I12" i="23"/>
  <c r="E12" i="23"/>
  <c r="F15" i="23"/>
  <c r="G15" i="23"/>
  <c r="H15" i="23"/>
  <c r="I15" i="23"/>
  <c r="E15" i="23"/>
  <c r="F14" i="23"/>
  <c r="G14" i="23"/>
  <c r="H14" i="23"/>
  <c r="I14" i="23"/>
  <c r="E14" i="23"/>
  <c r="F13" i="23"/>
  <c r="E13" i="23"/>
  <c r="F2" i="33"/>
  <c r="H13" i="23" s="1"/>
  <c r="C2" i="33"/>
  <c r="Y29" i="33"/>
  <c r="D2" i="33"/>
  <c r="F10" i="23"/>
  <c r="G10" i="23"/>
  <c r="H10" i="23"/>
  <c r="I10" i="23"/>
  <c r="E10" i="23"/>
  <c r="G2" i="33" l="1"/>
  <c r="I13" i="23" s="1"/>
  <c r="E2" i="33"/>
  <c r="G13" i="23" s="1"/>
  <c r="C2" i="30" l="1"/>
  <c r="D2" i="30"/>
  <c r="F9" i="23"/>
  <c r="G9" i="23"/>
  <c r="H9" i="23"/>
  <c r="I9" i="23"/>
  <c r="E9" i="23"/>
  <c r="F8" i="23"/>
  <c r="G8" i="23"/>
  <c r="H8" i="23"/>
  <c r="I8" i="23"/>
  <c r="E8" i="23"/>
  <c r="F7" i="23"/>
  <c r="G7" i="23"/>
  <c r="H7" i="23"/>
  <c r="I7" i="23"/>
  <c r="E7" i="23"/>
  <c r="D4" i="28"/>
  <c r="E4" i="28"/>
  <c r="F4" i="28"/>
  <c r="G4" i="28"/>
  <c r="C4" i="28"/>
  <c r="C2" i="26"/>
  <c r="E5" i="23" s="1"/>
  <c r="F2" i="26"/>
  <c r="H5" i="23" s="1"/>
  <c r="E4" i="23"/>
  <c r="I4" i="23"/>
  <c r="H4" i="23"/>
  <c r="G4" i="23"/>
  <c r="F4" i="23"/>
  <c r="E2" i="30" l="1"/>
  <c r="G2" i="30"/>
  <c r="F2" i="30"/>
  <c r="F2" i="27"/>
  <c r="H6" i="23" s="1"/>
  <c r="G2" i="27"/>
  <c r="I6" i="23" s="1"/>
  <c r="E2" i="27"/>
  <c r="G6" i="23" s="1"/>
  <c r="D2" i="27"/>
  <c r="F6" i="23" s="1"/>
  <c r="C2" i="27"/>
  <c r="E6" i="23" s="1"/>
  <c r="G2" i="26"/>
  <c r="I5" i="23" s="1"/>
  <c r="E2" i="26"/>
  <c r="G5" i="23" s="1"/>
  <c r="D2" i="26"/>
  <c r="F5" i="23" s="1"/>
  <c r="F3" i="23" l="1"/>
  <c r="H3" i="23"/>
  <c r="I3" i="23"/>
  <c r="G3" i="23"/>
  <c r="E3" i="23"/>
  <c r="G2" i="24" l="1"/>
  <c r="I2" i="23" s="1"/>
  <c r="E2" i="24"/>
  <c r="G2" i="23" s="1"/>
  <c r="D2" i="24"/>
  <c r="F2" i="23" s="1"/>
  <c r="F2" i="24"/>
  <c r="H2" i="23" s="1"/>
  <c r="C2" i="24"/>
  <c r="E2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 van de Maat</author>
  </authors>
  <commentList>
    <comment ref="BL20" authorId="0" shapeId="0" xr:uid="{17A3266E-E6A7-4080-AD6B-3160755E611E}">
      <text>
        <r>
          <rPr>
            <b/>
            <sz val="9"/>
            <color indexed="81"/>
            <rFont val="Tahoma"/>
            <family val="2"/>
          </rPr>
          <t>Robin van de Maat:</t>
        </r>
        <r>
          <rPr>
            <sz val="9"/>
            <color indexed="81"/>
            <rFont val="Tahoma"/>
            <family val="2"/>
          </rPr>
          <t xml:space="preserve">
hierin vallen ook de in erfpacht uitgegeven gronden (zie p. 176).Info uitgesplitst obv jr 2017</t>
        </r>
      </text>
    </comment>
    <comment ref="CG22" authorId="0" shapeId="0" xr:uid="{43DE41DC-3E7D-4196-9731-465C2C08123C}">
      <text>
        <r>
          <rPr>
            <b/>
            <sz val="9"/>
            <color indexed="81"/>
            <rFont val="Tahoma"/>
            <family val="2"/>
          </rPr>
          <t>Robin van de Maat:</t>
        </r>
        <r>
          <rPr>
            <sz val="9"/>
            <color indexed="81"/>
            <rFont val="Tahoma"/>
            <family val="2"/>
          </rPr>
          <t xml:space="preserve">
hierin vallen ook de in erfpacht uitgegeven gronden (zie p. 176).Info uitgesplitst obv jr 2017</t>
        </r>
      </text>
    </comment>
    <comment ref="BL28" authorId="0" shapeId="0" xr:uid="{D9FD4F5A-9D68-4F2B-9B6F-F0D713826773}">
      <text>
        <r>
          <rPr>
            <b/>
            <sz val="9"/>
            <color indexed="81"/>
            <rFont val="Tahoma"/>
            <family val="2"/>
          </rPr>
          <t>Robin van de Maat:</t>
        </r>
        <r>
          <rPr>
            <sz val="9"/>
            <color indexed="81"/>
            <rFont val="Tahoma"/>
            <family val="2"/>
          </rPr>
          <t xml:space="preserve">
Uitsplitsing obv jr2017</t>
        </r>
      </text>
    </comment>
    <comment ref="CG30" authorId="0" shapeId="0" xr:uid="{EF895CC9-88E4-4BCA-A13A-0141FD1B2205}">
      <text>
        <r>
          <rPr>
            <b/>
            <sz val="9"/>
            <color indexed="81"/>
            <rFont val="Tahoma"/>
            <family val="2"/>
          </rPr>
          <t>Robin van de Maat:</t>
        </r>
        <r>
          <rPr>
            <sz val="9"/>
            <color indexed="81"/>
            <rFont val="Tahoma"/>
            <family val="2"/>
          </rPr>
          <t xml:space="preserve">
Uitsplitsing obv jr2017</t>
        </r>
      </text>
    </comment>
  </commentList>
</comments>
</file>

<file path=xl/sharedStrings.xml><?xml version="1.0" encoding="utf-8"?>
<sst xmlns="http://schemas.openxmlformats.org/spreadsheetml/2006/main" count="510" uniqueCount="181">
  <si>
    <t>Risicovolle investeringen</t>
  </si>
  <si>
    <t>Belastingdruk</t>
  </si>
  <si>
    <t>Saldo van baten en lasten</t>
  </si>
  <si>
    <t>2015</t>
  </si>
  <si>
    <t>2016</t>
  </si>
  <si>
    <t>2017</t>
  </si>
  <si>
    <t>2018</t>
  </si>
  <si>
    <t>2019</t>
  </si>
  <si>
    <t>Verstrekte garanties</t>
  </si>
  <si>
    <t>Resultaat boekjaar</t>
  </si>
  <si>
    <t>Gemiddelde lasten per gezin</t>
  </si>
  <si>
    <t>Totaal eigen vermogen</t>
  </si>
  <si>
    <t>p. 570</t>
  </si>
  <si>
    <t>Totaal baten</t>
  </si>
  <si>
    <t>Totaal lasten</t>
  </si>
  <si>
    <t>p. 593</t>
  </si>
  <si>
    <t>Correctie resultaat voorgaande boekjaar</t>
  </si>
  <si>
    <t>p. 15</t>
  </si>
  <si>
    <t>p. 621</t>
  </si>
  <si>
    <t>p. 458-459</t>
  </si>
  <si>
    <t>p. 24</t>
  </si>
  <si>
    <t>p. 28</t>
  </si>
  <si>
    <t>p. 30</t>
  </si>
  <si>
    <t>p. 305</t>
  </si>
  <si>
    <t>p. 578</t>
  </si>
  <si>
    <t>p. 631</t>
  </si>
  <si>
    <t>Garantstelling WSW</t>
  </si>
  <si>
    <t>Garantstelling WEW</t>
  </si>
  <si>
    <t>p. 458</t>
  </si>
  <si>
    <t>p. 579</t>
  </si>
  <si>
    <t>p. 479</t>
  </si>
  <si>
    <t>p. 674</t>
  </si>
  <si>
    <t>p. 460</t>
  </si>
  <si>
    <t>p. 461</t>
  </si>
  <si>
    <t>Verhouding schuld/activa</t>
  </si>
  <si>
    <t>p. 402</t>
  </si>
  <si>
    <t>p. 488</t>
  </si>
  <si>
    <t>p. 471</t>
  </si>
  <si>
    <t>p. 477</t>
  </si>
  <si>
    <t>p. 351</t>
  </si>
  <si>
    <t>p. 357</t>
  </si>
  <si>
    <t>p. 262</t>
  </si>
  <si>
    <t>p. 352</t>
  </si>
  <si>
    <t>p. 632</t>
  </si>
  <si>
    <t>p. 472</t>
  </si>
  <si>
    <t>p. 712</t>
  </si>
  <si>
    <t>p. 464</t>
  </si>
  <si>
    <t>p. 338</t>
  </si>
  <si>
    <t>p. 220</t>
  </si>
  <si>
    <t>p. 349</t>
  </si>
  <si>
    <t>p. 531</t>
  </si>
  <si>
    <t>p. 556</t>
  </si>
  <si>
    <t>p. 467</t>
  </si>
  <si>
    <t>p. 443</t>
  </si>
  <si>
    <t>p. 417</t>
  </si>
  <si>
    <t>p. 418</t>
  </si>
  <si>
    <t>p. 308</t>
  </si>
  <si>
    <t>p. 281</t>
  </si>
  <si>
    <t>p. 423</t>
  </si>
  <si>
    <t>p. 376</t>
  </si>
  <si>
    <t>p. 489-490</t>
  </si>
  <si>
    <t>p. 546</t>
  </si>
  <si>
    <t>p. 420</t>
  </si>
  <si>
    <t>p. 387</t>
  </si>
  <si>
    <t>p. 388</t>
  </si>
  <si>
    <t>Typering</t>
  </si>
  <si>
    <t>Kengetal</t>
  </si>
  <si>
    <t>Paragraaf rapport/Tabblad</t>
  </si>
  <si>
    <t>Korte termijn</t>
  </si>
  <si>
    <t>Prestaties</t>
  </si>
  <si>
    <t>Hoofdkengetal</t>
  </si>
  <si>
    <t>3.1.1</t>
  </si>
  <si>
    <t>Context</t>
  </si>
  <si>
    <t>Saldo van baten en lasten (begroot)</t>
  </si>
  <si>
    <t>3.1.1.</t>
  </si>
  <si>
    <t>Risico's</t>
  </si>
  <si>
    <t xml:space="preserve">Totale benodigde weerstandscapaciteit </t>
  </si>
  <si>
    <t>3.2.1.</t>
  </si>
  <si>
    <t>Steunkengetal</t>
  </si>
  <si>
    <t>3.2.2</t>
  </si>
  <si>
    <t>3.2.3.</t>
  </si>
  <si>
    <t>Mogelijkheden</t>
  </si>
  <si>
    <t>Algemene reserve</t>
  </si>
  <si>
    <t>3.3.1.</t>
  </si>
  <si>
    <t>Lange termijn</t>
  </si>
  <si>
    <t>Structureel saldo</t>
  </si>
  <si>
    <t>4.1.1.</t>
  </si>
  <si>
    <t>Verhouding schuld/investeringen</t>
  </si>
  <si>
    <t>4.1.2.</t>
  </si>
  <si>
    <t>Omvang achterstallig onderhoud</t>
  </si>
  <si>
    <t>n.b</t>
  </si>
  <si>
    <t>4.1.3.</t>
  </si>
  <si>
    <t>4.2.1</t>
  </si>
  <si>
    <t>Afhankelijkheid gemeentefonds</t>
  </si>
  <si>
    <t>4.2.2.</t>
  </si>
  <si>
    <t>4.3.1.</t>
  </si>
  <si>
    <t>Gemiddelde woonlasten per gezin</t>
  </si>
  <si>
    <t>Saldo van baten en lasten (gerealiseerd)</t>
  </si>
  <si>
    <t xml:space="preserve">Bron </t>
  </si>
  <si>
    <t>Paginanummers</t>
  </si>
  <si>
    <t>Jaarstukken -  Overzicht van baten en lasten</t>
  </si>
  <si>
    <t>Begroting     -  Meerjaren overzicht van baten en lasten</t>
  </si>
  <si>
    <t>Kapitaalverstrekkingen</t>
  </si>
  <si>
    <t xml:space="preserve">Benodigde gegevens </t>
  </si>
  <si>
    <t>Berekening</t>
  </si>
  <si>
    <t>Risicolle investeringen</t>
  </si>
  <si>
    <t>Berekend door rekenkamer</t>
  </si>
  <si>
    <t>A+B+C-D</t>
  </si>
  <si>
    <t xml:space="preserve">Kapitaalverstrekkingen </t>
  </si>
  <si>
    <t>Balans</t>
  </si>
  <si>
    <t xml:space="preserve">A </t>
  </si>
  <si>
    <t>Leningen aan derden</t>
  </si>
  <si>
    <t xml:space="preserve">B </t>
  </si>
  <si>
    <t>Grondexploitaties*</t>
  </si>
  <si>
    <t>C</t>
  </si>
  <si>
    <t>Voorziening gebiedsontwikkeling</t>
  </si>
  <si>
    <t>Toelichting op de balans; Voorzieningen</t>
  </si>
  <si>
    <t>nvt</t>
  </si>
  <si>
    <t xml:space="preserve">D </t>
  </si>
  <si>
    <t>*Cijfers 2015 komen uit het rapport Zicht op de financiële positie</t>
  </si>
  <si>
    <t>*</t>
  </si>
  <si>
    <t>nvt.</t>
  </si>
  <si>
    <t>**Vanaf 2017 vindt er geen correctie meer plaats voor het resultaat voorgaande boekjaar.</t>
  </si>
  <si>
    <t>**</t>
  </si>
  <si>
    <t>p. 458-460</t>
  </si>
  <si>
    <t>Rekeningenresultaat</t>
  </si>
  <si>
    <t>Mutaties reservers</t>
  </si>
  <si>
    <t>p. 16</t>
  </si>
  <si>
    <t>2016-2018:A-B-C, 2019: D-E</t>
  </si>
  <si>
    <t>D</t>
  </si>
  <si>
    <t>E</t>
  </si>
  <si>
    <t>*** Saldo van baten en lasten voor 2019 is berekend door het rekeningenresultaat te verminderen met de mutaties aan de reservers.</t>
  </si>
  <si>
    <t>***</t>
  </si>
  <si>
    <t>Totale benodigde weerstandscapaciteit</t>
  </si>
  <si>
    <t>Paragraaf weerstandsvermogen en risicobeheersing; Tabel Weerstandsvermogen</t>
  </si>
  <si>
    <t>Grondexploitaties</t>
  </si>
  <si>
    <t>Overige waarborgen en garantstellingen</t>
  </si>
  <si>
    <t>A+B+C</t>
  </si>
  <si>
    <t>Toelichting op de balans; Tabel Overzicht verstrekte garanties</t>
  </si>
  <si>
    <t>p. 512-513</t>
  </si>
  <si>
    <t>p. 459</t>
  </si>
  <si>
    <t>p. 512-514</t>
  </si>
  <si>
    <t>p. 512-515</t>
  </si>
  <si>
    <t>p. 400-401</t>
  </si>
  <si>
    <t>p. 263</t>
  </si>
  <si>
    <t>p. 264</t>
  </si>
  <si>
    <t>Beschikbare incidentele weerstandscapaciteit   (= algemene reserve)</t>
  </si>
  <si>
    <t>Bestemmingsreserves</t>
  </si>
  <si>
    <t>Nog te bestemmen resultaat</t>
  </si>
  <si>
    <t>Bestemmingsreserves*</t>
  </si>
  <si>
    <t>Paragraaf Weerstands-vermogen en risicobeheersing; Tabel Kengetal structurele begrotingsruimte</t>
  </si>
  <si>
    <t>Materiele vaste activa met economisch nut</t>
  </si>
  <si>
    <t>Financiele vaste activa</t>
  </si>
  <si>
    <t>Vaste schulden met een rentetypische looptijd van één jaar of langer</t>
  </si>
  <si>
    <t>Door rekenkamer berekend</t>
  </si>
  <si>
    <t>C / (A + B)</t>
  </si>
  <si>
    <t>A: Aa+Ab</t>
  </si>
  <si>
    <t>Aa</t>
  </si>
  <si>
    <t>Ab</t>
  </si>
  <si>
    <t>Investeringen met een economisch nut</t>
  </si>
  <si>
    <t>Investeringen met een economisch nut, waarvoor ter bestrijding van de kosten een heffing kan worden geheven</t>
  </si>
  <si>
    <t>Zie tabblad 3.2.1 Benodigde incidentele weerstandscapaciteit</t>
  </si>
  <si>
    <t>.</t>
  </si>
  <si>
    <t>Door de gemeente Amsterdam wordt geen onderscheid gemaakt tussen incidentele en structurele risico's. Voor beiden is daarom uitgegaan van de totale benodigde weerstandscapaciteit.</t>
  </si>
  <si>
    <t>Over dit kengetal is geen kwantitatieve informatie opgenomen in de jaarrekeningen van de gemeente Amsterdam.</t>
  </si>
  <si>
    <t>Uitkering gemeentefonds</t>
  </si>
  <si>
    <t>Totale baten (voor mutaties reserves)</t>
  </si>
  <si>
    <t>A / B</t>
  </si>
  <si>
    <t>Overzicht van baten en lasten</t>
  </si>
  <si>
    <t>A</t>
  </si>
  <si>
    <t xml:space="preserve">Afvalstoffenheffing  </t>
  </si>
  <si>
    <t>OZB-eigenaar</t>
  </si>
  <si>
    <t xml:space="preserve">Rioolheffing </t>
  </si>
  <si>
    <t>Paragraaf Weerstands-vermogen en risicobeheersing; Financiele kengetallen; Belastingcapaciteit</t>
  </si>
  <si>
    <t>Paragraaf Lokale Heffingen; Lokale belastingdruk</t>
  </si>
  <si>
    <t>Afvalstoffenheffing  (meerpersoons)</t>
  </si>
  <si>
    <t>p. 411</t>
  </si>
  <si>
    <t>p. 468</t>
  </si>
  <si>
    <t>Dit bestand bevat de achterliggende cijfers en bijbehorende bronverwijzingen zoals die zijn gebruikt in de actualisatie van het onderzoek Zicht op de financiele positie van Amsterdam uit 2017.</t>
  </si>
  <si>
    <t>Dit bestand is gemaakt door de Rekenkamer Amsterdam en gepubliceerd op 12 november 2020.</t>
  </si>
  <si>
    <t>Meer informatie over dit onderzoek is te vinden op: https://www.rekenkamer.amsterdam.nl/onderzoek/zicht-op-financiele-positie/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</si>
</sst>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8" fillId="4" borderId="0" applyNumberFormat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/>
    <xf numFmtId="0" fontId="2" fillId="0" borderId="0" xfId="0" applyFont="1"/>
    <xf numFmtId="9" fontId="0" fillId="0" borderId="0" xfId="1" applyFont="1"/>
    <xf numFmtId="0" fontId="3" fillId="0" borderId="0" xfId="0" applyFont="1"/>
    <xf numFmtId="0" fontId="0" fillId="5" borderId="0" xfId="0" applyFill="1"/>
    <xf numFmtId="164" fontId="0" fillId="0" borderId="0" xfId="0" applyNumberFormat="1"/>
    <xf numFmtId="164" fontId="2" fillId="0" borderId="0" xfId="0" applyNumberFormat="1" applyFont="1"/>
    <xf numFmtId="0" fontId="6" fillId="0" borderId="0" xfId="0" applyFont="1"/>
    <xf numFmtId="164" fontId="6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5" fillId="0" borderId="0" xfId="2"/>
    <xf numFmtId="0" fontId="5" fillId="2" borderId="0" xfId="2" applyFill="1"/>
    <xf numFmtId="0" fontId="5" fillId="6" borderId="0" xfId="2" applyFill="1"/>
    <xf numFmtId="0" fontId="11" fillId="6" borderId="0" xfId="2" applyFont="1" applyFill="1"/>
    <xf numFmtId="0" fontId="8" fillId="6" borderId="0" xfId="0" applyFont="1" applyFill="1"/>
    <xf numFmtId="49" fontId="8" fillId="6" borderId="0" xfId="0" applyNumberFormat="1" applyFont="1" applyFill="1" applyAlignment="1">
      <alignment horizontal="center"/>
    </xf>
    <xf numFmtId="0" fontId="5" fillId="7" borderId="0" xfId="2" applyFill="1"/>
    <xf numFmtId="164" fontId="6" fillId="2" borderId="0" xfId="0" applyNumberFormat="1" applyFont="1" applyFill="1"/>
    <xf numFmtId="164" fontId="7" fillId="7" borderId="0" xfId="2" applyNumberFormat="1" applyFont="1" applyFill="1"/>
    <xf numFmtId="164" fontId="3" fillId="7" borderId="0" xfId="0" applyNumberFormat="1" applyFont="1" applyFill="1"/>
    <xf numFmtId="0" fontId="5" fillId="8" borderId="0" xfId="2" applyFill="1"/>
    <xf numFmtId="164" fontId="0" fillId="7" borderId="0" xfId="0" applyNumberFormat="1" applyFill="1"/>
    <xf numFmtId="3" fontId="0" fillId="7" borderId="0" xfId="0" applyNumberFormat="1" applyFill="1"/>
    <xf numFmtId="0" fontId="0" fillId="9" borderId="0" xfId="0" applyFill="1"/>
    <xf numFmtId="0" fontId="5" fillId="9" borderId="0" xfId="2" applyFill="1"/>
    <xf numFmtId="164" fontId="5" fillId="9" borderId="0" xfId="2" applyNumberFormat="1" applyFill="1"/>
    <xf numFmtId="164" fontId="0" fillId="9" borderId="0" xfId="0" applyNumberFormat="1" applyFill="1"/>
    <xf numFmtId="164" fontId="3" fillId="9" borderId="0" xfId="0" applyNumberFormat="1" applyFont="1" applyFill="1"/>
    <xf numFmtId="0" fontId="12" fillId="8" borderId="0" xfId="2" applyFont="1" applyFill="1" applyAlignment="1">
      <alignment vertical="top"/>
    </xf>
    <xf numFmtId="0" fontId="5" fillId="8" borderId="0" xfId="2" applyFill="1" applyAlignment="1">
      <alignment vertical="top"/>
    </xf>
    <xf numFmtId="0" fontId="0" fillId="8" borderId="0" xfId="0" applyFill="1"/>
    <xf numFmtId="0" fontId="0" fillId="8" borderId="0" xfId="0" applyFill="1" applyAlignment="1">
      <alignment vertical="top"/>
    </xf>
    <xf numFmtId="0" fontId="12" fillId="8" borderId="0" xfId="2" applyFont="1" applyFill="1" applyAlignment="1">
      <alignment vertical="top" wrapText="1"/>
    </xf>
    <xf numFmtId="0" fontId="3" fillId="8" borderId="0" xfId="0" applyFont="1" applyFill="1"/>
    <xf numFmtId="9" fontId="0" fillId="8" borderId="0" xfId="1" applyFont="1" applyFill="1"/>
    <xf numFmtId="0" fontId="0" fillId="10" borderId="0" xfId="0" applyFill="1" applyAlignment="1">
      <alignment vertical="top"/>
    </xf>
    <xf numFmtId="0" fontId="12" fillId="10" borderId="0" xfId="2" applyFont="1" applyFill="1" applyAlignment="1">
      <alignment vertical="top" wrapText="1"/>
    </xf>
    <xf numFmtId="0" fontId="5" fillId="10" borderId="0" xfId="2" applyFill="1" applyAlignment="1">
      <alignment vertical="top"/>
    </xf>
    <xf numFmtId="0" fontId="8" fillId="11" borderId="0" xfId="4" applyFill="1"/>
    <xf numFmtId="0" fontId="5" fillId="10" borderId="0" xfId="2" applyFill="1"/>
    <xf numFmtId="0" fontId="0" fillId="12" borderId="0" xfId="0" applyFill="1"/>
    <xf numFmtId="0" fontId="5" fillId="12" borderId="0" xfId="2" applyFill="1"/>
    <xf numFmtId="9" fontId="0" fillId="12" borderId="0" xfId="0" applyNumberFormat="1" applyFill="1"/>
    <xf numFmtId="0" fontId="0" fillId="10" borderId="0" xfId="0" applyFill="1"/>
    <xf numFmtId="164" fontId="0" fillId="12" borderId="0" xfId="0" applyNumberFormat="1" applyFill="1"/>
    <xf numFmtId="0" fontId="0" fillId="12" borderId="0" xfId="0" applyFill="1" applyAlignment="1">
      <alignment wrapText="1"/>
    </xf>
    <xf numFmtId="0" fontId="5" fillId="12" borderId="0" xfId="2" applyFill="1" applyAlignment="1">
      <alignment vertical="top"/>
    </xf>
    <xf numFmtId="0" fontId="12" fillId="10" borderId="0" xfId="2" applyFont="1" applyFill="1" applyAlignment="1">
      <alignment vertical="top"/>
    </xf>
    <xf numFmtId="0" fontId="12" fillId="8" borderId="0" xfId="2" applyFont="1" applyFill="1"/>
    <xf numFmtId="0" fontId="5" fillId="8" borderId="0" xfId="2" applyFill="1" applyAlignment="1">
      <alignment vertical="top" wrapText="1"/>
    </xf>
    <xf numFmtId="0" fontId="12" fillId="12" borderId="0" xfId="2" applyFont="1" applyFill="1"/>
    <xf numFmtId="0" fontId="3" fillId="12" borderId="0" xfId="0" applyFont="1" applyFill="1"/>
    <xf numFmtId="164" fontId="5" fillId="12" borderId="0" xfId="2" applyNumberFormat="1" applyFill="1"/>
    <xf numFmtId="164" fontId="3" fillId="12" borderId="0" xfId="0" applyNumberFormat="1" applyFont="1" applyFill="1"/>
    <xf numFmtId="0" fontId="3" fillId="10" borderId="0" xfId="4" applyFont="1" applyFill="1" applyAlignment="1">
      <alignment vertical="top"/>
    </xf>
    <xf numFmtId="0" fontId="3" fillId="10" borderId="0" xfId="4" applyFont="1" applyFill="1" applyAlignment="1">
      <alignment vertical="top" wrapText="1"/>
    </xf>
    <xf numFmtId="164" fontId="12" fillId="12" borderId="0" xfId="2" applyNumberFormat="1" applyFont="1" applyFill="1"/>
    <xf numFmtId="0" fontId="0" fillId="13" borderId="0" xfId="0" applyFill="1"/>
    <xf numFmtId="3" fontId="0" fillId="13" borderId="0" xfId="0" applyNumberFormat="1" applyFill="1"/>
    <xf numFmtId="164" fontId="3" fillId="13" borderId="0" xfId="0" applyNumberFormat="1" applyFont="1" applyFill="1"/>
    <xf numFmtId="0" fontId="0" fillId="12" borderId="0" xfId="0" applyFont="1" applyFill="1"/>
    <xf numFmtId="3" fontId="0" fillId="12" borderId="0" xfId="0" applyNumberFormat="1" applyFill="1"/>
    <xf numFmtId="9" fontId="0" fillId="12" borderId="0" xfId="1" applyFont="1" applyFill="1"/>
    <xf numFmtId="0" fontId="0" fillId="13" borderId="0" xfId="0" applyFont="1" applyFill="1"/>
    <xf numFmtId="164" fontId="0" fillId="13" borderId="0" xfId="0" applyNumberFormat="1" applyFont="1" applyFill="1"/>
    <xf numFmtId="0" fontId="0" fillId="13" borderId="0" xfId="0" applyNumberFormat="1" applyFill="1"/>
    <xf numFmtId="49" fontId="8" fillId="6" borderId="0" xfId="0" applyNumberFormat="1" applyFont="1" applyFill="1" applyAlignment="1">
      <alignment horizontal="left"/>
    </xf>
    <xf numFmtId="3" fontId="5" fillId="12" borderId="0" xfId="2" applyNumberFormat="1" applyFill="1"/>
    <xf numFmtId="3" fontId="0" fillId="13" borderId="0" xfId="0" applyNumberFormat="1" applyFont="1" applyFill="1"/>
    <xf numFmtId="0" fontId="5" fillId="3" borderId="0" xfId="2" applyFill="1"/>
    <xf numFmtId="0" fontId="12" fillId="3" borderId="0" xfId="2" applyFont="1" applyFill="1" applyAlignment="1">
      <alignment vertical="top"/>
    </xf>
    <xf numFmtId="0" fontId="0" fillId="7" borderId="0" xfId="0" applyFill="1"/>
    <xf numFmtId="164" fontId="5" fillId="7" borderId="0" xfId="2" applyNumberFormat="1" applyFill="1"/>
    <xf numFmtId="0" fontId="5" fillId="10" borderId="0" xfId="2" applyFill="1" applyAlignment="1">
      <alignment horizontal="center"/>
    </xf>
    <xf numFmtId="0" fontId="12" fillId="8" borderId="0" xfId="2" applyFont="1" applyFill="1" applyAlignment="1">
      <alignment horizontal="center"/>
    </xf>
    <xf numFmtId="0" fontId="5" fillId="8" borderId="0" xfId="2" applyFill="1" applyAlignment="1">
      <alignment horizontal="center"/>
    </xf>
    <xf numFmtId="164" fontId="5" fillId="7" borderId="0" xfId="2" applyNumberFormat="1" applyFill="1" applyAlignment="1">
      <alignment horizontal="right"/>
    </xf>
    <xf numFmtId="0" fontId="5" fillId="10" borderId="0" xfId="2" applyFill="1" applyAlignment="1">
      <alignment horizontal="left"/>
    </xf>
    <xf numFmtId="0" fontId="3" fillId="10" borderId="0" xfId="4" applyFont="1" applyFill="1" applyAlignment="1">
      <alignment horizontal="center" vertical="top"/>
    </xf>
    <xf numFmtId="165" fontId="5" fillId="12" borderId="0" xfId="2" applyNumberFormat="1" applyFill="1" applyAlignment="1">
      <alignment vertical="top"/>
    </xf>
    <xf numFmtId="10" fontId="0" fillId="12" borderId="0" xfId="0" applyNumberFormat="1" applyFill="1"/>
    <xf numFmtId="165" fontId="5" fillId="7" borderId="0" xfId="2" applyNumberFormat="1" applyFill="1"/>
    <xf numFmtId="164" fontId="0" fillId="12" borderId="0" xfId="0" applyNumberFormat="1" applyFill="1" applyAlignment="1">
      <alignment horizontal="right"/>
    </xf>
    <xf numFmtId="0" fontId="8" fillId="6" borderId="1" xfId="0" applyFont="1" applyFill="1" applyBorder="1" applyAlignment="1">
      <alignment horizontal="center" vertical="center" shrinkToFit="1"/>
    </xf>
    <xf numFmtId="0" fontId="8" fillId="6" borderId="3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left" vertical="center"/>
    </xf>
    <xf numFmtId="0" fontId="8" fillId="11" borderId="3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left" vertical="center"/>
    </xf>
    <xf numFmtId="0" fontId="8" fillId="11" borderId="0" xfId="4" applyFill="1" applyAlignment="1">
      <alignment horizontal="center"/>
    </xf>
    <xf numFmtId="0" fontId="12" fillId="8" borderId="0" xfId="2" applyFont="1" applyFill="1" applyAlignment="1">
      <alignment horizontal="left" vertical="top" wrapText="1"/>
    </xf>
    <xf numFmtId="0" fontId="0" fillId="0" borderId="0" xfId="0" applyAlignment="1">
      <alignment wrapText="1"/>
    </xf>
  </cellXfs>
  <cellStyles count="5">
    <cellStyle name="Accent3" xfId="4" builtinId="37"/>
    <cellStyle name="Procent" xfId="1" builtinId="5"/>
    <cellStyle name="Standaard" xfId="0" builtinId="0"/>
    <cellStyle name="Standaard 2" xfId="2" xr:uid="{B0EC4479-A956-4280-AEFA-551634CB1A31}"/>
    <cellStyle name="Standaard 7" xfId="3" xr:uid="{2187B36C-0361-4F64-9FA2-FC006787BF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317500</xdr:colOff>
      <xdr:row>6</xdr:row>
      <xdr:rowOff>63500</xdr:rowOff>
    </xdr:from>
    <xdr:ext cx="6403214" cy="1638095"/>
    <xdr:pic>
      <xdr:nvPicPr>
        <xdr:cNvPr id="2" name="Afbeelding 1">
          <a:extLst>
            <a:ext uri="{FF2B5EF4-FFF2-40B4-BE49-F238E27FC236}">
              <a16:creationId xmlns:a16="http://schemas.microsoft.com/office/drawing/2014/main" id="{B9FA2C2E-B6B5-4523-8085-3D91CFEB7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0150" y="1352550"/>
          <a:ext cx="6403214" cy="1638095"/>
        </a:xfrm>
        <a:prstGeom prst="rect">
          <a:avLst/>
        </a:prstGeom>
      </xdr:spPr>
    </xdr:pic>
    <xdr:clientData/>
  </xdr:oneCellAnchor>
  <xdr:oneCellAnchor>
    <xdr:from>
      <xdr:col>46</xdr:col>
      <xdr:colOff>501650</xdr:colOff>
      <xdr:row>25</xdr:row>
      <xdr:rowOff>82550</xdr:rowOff>
    </xdr:from>
    <xdr:ext cx="6288929" cy="4590476"/>
    <xdr:pic>
      <xdr:nvPicPr>
        <xdr:cNvPr id="3" name="Afbeelding 2">
          <a:extLst>
            <a:ext uri="{FF2B5EF4-FFF2-40B4-BE49-F238E27FC236}">
              <a16:creationId xmlns:a16="http://schemas.microsoft.com/office/drawing/2014/main" id="{7F9208E7-3731-4607-9582-7EBDFFE68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03750" y="4870450"/>
          <a:ext cx="6288929" cy="459047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6350</xdr:colOff>
      <xdr:row>7</xdr:row>
      <xdr:rowOff>0</xdr:rowOff>
    </xdr:from>
    <xdr:to>
      <xdr:col>72</xdr:col>
      <xdr:colOff>243759</xdr:colOff>
      <xdr:row>16</xdr:row>
      <xdr:rowOff>82333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1CD73B17-0803-40F6-B459-55C781DA0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7600" y="1289050"/>
          <a:ext cx="6009559" cy="1739683"/>
        </a:xfrm>
        <a:prstGeom prst="rect">
          <a:avLst/>
        </a:prstGeom>
      </xdr:spPr>
    </xdr:pic>
    <xdr:clientData/>
  </xdr:twoCellAnchor>
  <xdr:twoCellAnchor editAs="oneCell">
    <xdr:from>
      <xdr:col>73</xdr:col>
      <xdr:colOff>95250</xdr:colOff>
      <xdr:row>7</xdr:row>
      <xdr:rowOff>0</xdr:rowOff>
    </xdr:from>
    <xdr:to>
      <xdr:col>82</xdr:col>
      <xdr:colOff>465993</xdr:colOff>
      <xdr:row>21</xdr:row>
      <xdr:rowOff>110789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3788E10-F9C7-410F-BDF2-BC3FB9FED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10000" y="1289050"/>
          <a:ext cx="6142893" cy="2688889"/>
        </a:xfrm>
        <a:prstGeom prst="rect">
          <a:avLst/>
        </a:prstGeom>
      </xdr:spPr>
    </xdr:pic>
    <xdr:clientData/>
  </xdr:twoCellAnchor>
  <xdr:twoCellAnchor editAs="oneCell">
    <xdr:from>
      <xdr:col>73</xdr:col>
      <xdr:colOff>114300</xdr:colOff>
      <xdr:row>25</xdr:row>
      <xdr:rowOff>88900</xdr:rowOff>
    </xdr:from>
    <xdr:to>
      <xdr:col>82</xdr:col>
      <xdr:colOff>437424</xdr:colOff>
      <xdr:row>34</xdr:row>
      <xdr:rowOff>180760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B70B86F4-ADA3-4356-8F8A-5841A6653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4629050" y="4692650"/>
          <a:ext cx="6095274" cy="1749210"/>
        </a:xfrm>
        <a:prstGeom prst="rect">
          <a:avLst/>
        </a:prstGeom>
      </xdr:spPr>
    </xdr:pic>
    <xdr:clientData/>
  </xdr:twoCellAnchor>
  <xdr:twoCellAnchor editAs="oneCell">
    <xdr:from>
      <xdr:col>73</xdr:col>
      <xdr:colOff>19050</xdr:colOff>
      <xdr:row>34</xdr:row>
      <xdr:rowOff>114300</xdr:rowOff>
    </xdr:from>
    <xdr:to>
      <xdr:col>82</xdr:col>
      <xdr:colOff>456459</xdr:colOff>
      <xdr:row>41</xdr:row>
      <xdr:rowOff>25251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8192884-635B-4907-8A8F-71E0C23A1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33800" y="6375400"/>
          <a:ext cx="6209559" cy="1200001"/>
        </a:xfrm>
        <a:prstGeom prst="rect">
          <a:avLst/>
        </a:prstGeom>
      </xdr:spPr>
    </xdr:pic>
    <xdr:clientData/>
  </xdr:twoCellAnchor>
  <xdr:twoCellAnchor editAs="oneCell">
    <xdr:from>
      <xdr:col>84</xdr:col>
      <xdr:colOff>25400</xdr:colOff>
      <xdr:row>7</xdr:row>
      <xdr:rowOff>0</xdr:rowOff>
    </xdr:from>
    <xdr:to>
      <xdr:col>93</xdr:col>
      <xdr:colOff>177095</xdr:colOff>
      <xdr:row>18</xdr:row>
      <xdr:rowOff>41017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3FC5BEC3-621B-46F5-AD75-61BD8670D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595000" y="1289050"/>
          <a:ext cx="5923845" cy="2066667"/>
        </a:xfrm>
        <a:prstGeom prst="rect">
          <a:avLst/>
        </a:prstGeom>
      </xdr:spPr>
    </xdr:pic>
    <xdr:clientData/>
  </xdr:twoCellAnchor>
  <xdr:twoCellAnchor editAs="oneCell">
    <xdr:from>
      <xdr:col>93</xdr:col>
      <xdr:colOff>387350</xdr:colOff>
      <xdr:row>7</xdr:row>
      <xdr:rowOff>0</xdr:rowOff>
    </xdr:from>
    <xdr:to>
      <xdr:col>102</xdr:col>
      <xdr:colOff>539045</xdr:colOff>
      <xdr:row>25</xdr:row>
      <xdr:rowOff>21809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3313525F-B177-45E5-B50C-CC00DCA21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7729100" y="1289050"/>
          <a:ext cx="5923845" cy="3336509"/>
        </a:xfrm>
        <a:prstGeom prst="rect">
          <a:avLst/>
        </a:prstGeom>
      </xdr:spPr>
    </xdr:pic>
    <xdr:clientData/>
  </xdr:twoCellAnchor>
  <xdr:twoCellAnchor editAs="oneCell">
    <xdr:from>
      <xdr:col>93</xdr:col>
      <xdr:colOff>425450</xdr:colOff>
      <xdr:row>41</xdr:row>
      <xdr:rowOff>114300</xdr:rowOff>
    </xdr:from>
    <xdr:to>
      <xdr:col>103</xdr:col>
      <xdr:colOff>91355</xdr:colOff>
      <xdr:row>48</xdr:row>
      <xdr:rowOff>72869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B0C08A93-FE1F-4961-9576-D0EEA276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7767200" y="7664450"/>
          <a:ext cx="6079405" cy="1247619"/>
        </a:xfrm>
        <a:prstGeom prst="rect">
          <a:avLst/>
        </a:prstGeom>
      </xdr:spPr>
    </xdr:pic>
    <xdr:clientData/>
  </xdr:twoCellAnchor>
  <xdr:twoCellAnchor editAs="oneCell">
    <xdr:from>
      <xdr:col>93</xdr:col>
      <xdr:colOff>342900</xdr:colOff>
      <xdr:row>26</xdr:row>
      <xdr:rowOff>69850</xdr:rowOff>
    </xdr:from>
    <xdr:to>
      <xdr:col>103</xdr:col>
      <xdr:colOff>37376</xdr:colOff>
      <xdr:row>41</xdr:row>
      <xdr:rowOff>174271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C62BB08E-E850-4D73-9539-267F5B889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7684650" y="4857750"/>
          <a:ext cx="6107976" cy="2866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DBC7-9A92-4128-A58E-12DCCDBFFDC6}">
  <dimension ref="A1:A3"/>
  <sheetViews>
    <sheetView tabSelected="1" workbookViewId="0">
      <selection activeCell="K3" sqref="K3"/>
    </sheetView>
  </sheetViews>
  <sheetFormatPr defaultRowHeight="14.5" x14ac:dyDescent="0.35"/>
  <cols>
    <col min="1" max="1" width="40" customWidth="1"/>
  </cols>
  <sheetData>
    <row r="1" spans="1:1" ht="72.5" x14ac:dyDescent="0.35">
      <c r="A1" s="96" t="s">
        <v>178</v>
      </c>
    </row>
    <row r="2" spans="1:1" ht="43.5" x14ac:dyDescent="0.35">
      <c r="A2" s="96" t="s">
        <v>179</v>
      </c>
    </row>
    <row r="3" spans="1:1" ht="58" x14ac:dyDescent="0.35">
      <c r="A3" s="96" t="s">
        <v>180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1943-060D-4074-94E7-8F33B3F71D8A}">
  <dimension ref="A1"/>
  <sheetViews>
    <sheetView workbookViewId="0">
      <selection activeCell="A2" sqref="A2"/>
    </sheetView>
  </sheetViews>
  <sheetFormatPr defaultRowHeight="14.5" x14ac:dyDescent="0.35"/>
  <cols>
    <col min="1" max="8" width="8.7265625" style="3"/>
    <col min="9" max="9" width="10" style="3" customWidth="1"/>
    <col min="10" max="16384" width="8.7265625" style="3"/>
  </cols>
  <sheetData>
    <row r="1" spans="1:1" x14ac:dyDescent="0.35">
      <c r="A1" s="3" t="s">
        <v>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0C86E-579E-4F1B-9AA8-8A452EC799F9}">
  <dimension ref="A1:D8"/>
  <sheetViews>
    <sheetView workbookViewId="0">
      <selection activeCell="I5" sqref="I5"/>
    </sheetView>
  </sheetViews>
  <sheetFormatPr defaultRowHeight="14.5" x14ac:dyDescent="0.35"/>
  <cols>
    <col min="1" max="16384" width="8.7265625" style="3"/>
  </cols>
  <sheetData>
    <row r="1" spans="1:4" x14ac:dyDescent="0.35">
      <c r="A1" s="3" t="s">
        <v>161</v>
      </c>
    </row>
    <row r="2" spans="1:4" x14ac:dyDescent="0.35">
      <c r="A2" s="3" t="s">
        <v>163</v>
      </c>
    </row>
    <row r="8" spans="1:4" x14ac:dyDescent="0.35">
      <c r="D8" s="3" t="s">
        <v>162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B201-5AC4-4E02-87B3-D5D0D8CD2ACF}">
  <dimension ref="A1:Y29"/>
  <sheetViews>
    <sheetView workbookViewId="0">
      <selection activeCell="C6" sqref="C6"/>
    </sheetView>
  </sheetViews>
  <sheetFormatPr defaultRowHeight="14.5" x14ac:dyDescent="0.35"/>
  <cols>
    <col min="1" max="1" width="37.54296875" style="3" customWidth="1"/>
    <col min="2" max="2" width="28.54296875" style="3" customWidth="1"/>
    <col min="3" max="3" width="11.1796875" style="3" customWidth="1"/>
    <col min="4" max="4" width="11.453125" style="3" customWidth="1"/>
    <col min="5" max="5" width="11.81640625" style="3" customWidth="1"/>
    <col min="6" max="6" width="10.453125" style="3" customWidth="1"/>
    <col min="7" max="7" width="12.453125" style="3" customWidth="1"/>
    <col min="8" max="8" width="10.1796875" style="3" bestFit="1" customWidth="1"/>
    <col min="9" max="13" width="8.7265625" style="3"/>
    <col min="14" max="14" width="13.453125" style="3" customWidth="1"/>
    <col min="15" max="15" width="11.26953125" style="3" customWidth="1"/>
    <col min="16" max="22" width="8.7265625" style="3"/>
    <col min="23" max="23" width="2.54296875" style="3" customWidth="1"/>
    <col min="24" max="24" width="27.453125" style="3" customWidth="1"/>
    <col min="25" max="25" width="16.7265625" style="3" bestFit="1" customWidth="1"/>
    <col min="26" max="30" width="8.7265625" style="3"/>
    <col min="31" max="31" width="2.7265625" style="3" customWidth="1"/>
    <col min="32" max="32" width="26.54296875" style="3" customWidth="1"/>
    <col min="33" max="16384" width="8.7265625" style="3"/>
  </cols>
  <sheetData>
    <row r="1" spans="1:8" x14ac:dyDescent="0.35">
      <c r="A1" s="16"/>
      <c r="B1" s="18" t="s">
        <v>65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</row>
    <row r="2" spans="1:8" x14ac:dyDescent="0.35">
      <c r="A2" s="44" t="s">
        <v>93</v>
      </c>
      <c r="B2" s="45" t="s">
        <v>78</v>
      </c>
      <c r="C2" s="46">
        <f>C3/C4</f>
        <v>0.35969831852949719</v>
      </c>
      <c r="D2" s="46">
        <f t="shared" ref="D2:G2" si="0">D3/D4</f>
        <v>0.35248198206135795</v>
      </c>
      <c r="E2" s="46">
        <f t="shared" si="0"/>
        <v>0.37901584463507881</v>
      </c>
      <c r="F2" s="46">
        <f t="shared" si="0"/>
        <v>0.37837238524650746</v>
      </c>
      <c r="G2" s="46">
        <f t="shared" si="0"/>
        <v>0.41861914499951314</v>
      </c>
    </row>
    <row r="3" spans="1:8" x14ac:dyDescent="0.35">
      <c r="A3" s="75" t="s">
        <v>165</v>
      </c>
      <c r="B3" s="20" t="s">
        <v>103</v>
      </c>
      <c r="C3" s="85">
        <v>1934.738098</v>
      </c>
      <c r="D3" s="85">
        <v>2000.3</v>
      </c>
      <c r="E3" s="85">
        <v>1992.6</v>
      </c>
      <c r="F3" s="85">
        <v>2047.6</v>
      </c>
      <c r="G3" s="85">
        <v>2149.4</v>
      </c>
    </row>
    <row r="4" spans="1:8" x14ac:dyDescent="0.35">
      <c r="A4" s="75" t="s">
        <v>166</v>
      </c>
      <c r="B4" s="20" t="s">
        <v>103</v>
      </c>
      <c r="C4" s="85">
        <v>5378.7799340000001</v>
      </c>
      <c r="D4" s="85">
        <v>5674.9</v>
      </c>
      <c r="E4" s="85">
        <v>5257.3</v>
      </c>
      <c r="F4" s="85">
        <v>5411.6</v>
      </c>
      <c r="G4" s="85">
        <v>5134.5</v>
      </c>
    </row>
    <row r="7" spans="1:8" x14ac:dyDescent="0.35">
      <c r="A7" s="42"/>
      <c r="B7" s="42" t="s">
        <v>98</v>
      </c>
      <c r="C7" s="94" t="s">
        <v>99</v>
      </c>
      <c r="D7" s="94"/>
      <c r="E7" s="94"/>
      <c r="F7" s="94"/>
      <c r="G7" s="94"/>
      <c r="H7" s="42" t="s">
        <v>104</v>
      </c>
    </row>
    <row r="8" spans="1:8" x14ac:dyDescent="0.35">
      <c r="A8" s="43" t="s">
        <v>93</v>
      </c>
      <c r="B8" s="43" t="s">
        <v>106</v>
      </c>
      <c r="C8" s="43" t="s">
        <v>121</v>
      </c>
      <c r="D8" s="43" t="s">
        <v>121</v>
      </c>
      <c r="E8" s="43" t="s">
        <v>121</v>
      </c>
      <c r="F8" s="43" t="s">
        <v>121</v>
      </c>
      <c r="G8" s="43" t="s">
        <v>121</v>
      </c>
      <c r="H8" s="43" t="s">
        <v>167</v>
      </c>
    </row>
    <row r="9" spans="1:8" x14ac:dyDescent="0.35">
      <c r="A9" s="35" t="s">
        <v>165</v>
      </c>
      <c r="B9" s="36" t="s">
        <v>168</v>
      </c>
      <c r="C9" s="32" t="s">
        <v>120</v>
      </c>
      <c r="D9" s="32" t="s">
        <v>35</v>
      </c>
      <c r="E9" s="32" t="s">
        <v>28</v>
      </c>
      <c r="F9" s="32" t="s">
        <v>49</v>
      </c>
      <c r="G9" s="32" t="s">
        <v>48</v>
      </c>
      <c r="H9" s="32" t="s">
        <v>169</v>
      </c>
    </row>
    <row r="10" spans="1:8" x14ac:dyDescent="0.35">
      <c r="A10" s="35" t="s">
        <v>166</v>
      </c>
      <c r="B10" s="36" t="s">
        <v>168</v>
      </c>
      <c r="C10" s="33" t="s">
        <v>120</v>
      </c>
      <c r="D10" s="33" t="s">
        <v>35</v>
      </c>
      <c r="E10" s="33" t="s">
        <v>28</v>
      </c>
      <c r="F10" s="33" t="s">
        <v>49</v>
      </c>
      <c r="G10" s="33" t="s">
        <v>48</v>
      </c>
      <c r="H10" s="32" t="s">
        <v>112</v>
      </c>
    </row>
    <row r="11" spans="1:8" ht="18" customHeight="1" x14ac:dyDescent="0.35">
      <c r="A11" s="3" t="s">
        <v>119</v>
      </c>
    </row>
    <row r="29" spans="25:25" x14ac:dyDescent="0.35">
      <c r="Y29" s="3" t="e">
        <f>Y26/Y28</f>
        <v>#DIV/0!</v>
      </c>
    </row>
  </sheetData>
  <mergeCells count="1">
    <mergeCell ref="C7:G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5B85-7D9B-4297-BCA3-0C43EB62571F}">
  <dimension ref="A1:G15"/>
  <sheetViews>
    <sheetView workbookViewId="0">
      <selection activeCell="I10" sqref="I10"/>
    </sheetView>
  </sheetViews>
  <sheetFormatPr defaultRowHeight="14.5" x14ac:dyDescent="0.35"/>
  <cols>
    <col min="1" max="1" width="52.54296875" style="3" customWidth="1"/>
    <col min="2" max="2" width="29.08984375" style="3" customWidth="1"/>
    <col min="3" max="3" width="6.81640625" style="3" bestFit="1" customWidth="1"/>
    <col min="4" max="11" width="8.7265625" style="3"/>
    <col min="12" max="12" width="3" style="3" customWidth="1"/>
    <col min="13" max="13" width="14.453125" style="3" customWidth="1"/>
    <col min="14" max="22" width="8.7265625" style="3"/>
    <col min="23" max="23" width="3" style="3" customWidth="1"/>
    <col min="24" max="24" width="13.54296875" style="3" customWidth="1"/>
    <col min="25" max="33" width="8.7265625" style="3"/>
    <col min="34" max="34" width="2.81640625" style="3" customWidth="1"/>
    <col min="35" max="16384" width="8.7265625" style="3"/>
  </cols>
  <sheetData>
    <row r="1" spans="1:7" x14ac:dyDescent="0.35">
      <c r="A1" s="16"/>
      <c r="B1" s="18" t="s">
        <v>65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</row>
    <row r="2" spans="1:7" x14ac:dyDescent="0.35">
      <c r="A2" s="44" t="s">
        <v>1</v>
      </c>
      <c r="B2" s="45" t="s">
        <v>70</v>
      </c>
      <c r="C2" s="46">
        <v>0.92</v>
      </c>
      <c r="D2" s="46">
        <v>0.84</v>
      </c>
      <c r="E2" s="46">
        <v>0.81</v>
      </c>
      <c r="F2" s="46">
        <v>0.81</v>
      </c>
      <c r="G2" s="46">
        <v>0.87</v>
      </c>
    </row>
    <row r="4" spans="1:7" x14ac:dyDescent="0.35">
      <c r="A4" s="27" t="s">
        <v>10</v>
      </c>
      <c r="B4" s="27" t="s">
        <v>72</v>
      </c>
      <c r="C4" s="27">
        <v>615</v>
      </c>
      <c r="D4" s="27">
        <v>608</v>
      </c>
      <c r="E4" s="27">
        <v>586</v>
      </c>
      <c r="F4" s="27">
        <v>581</v>
      </c>
      <c r="G4" s="27">
        <v>645</v>
      </c>
    </row>
    <row r="5" spans="1:7" x14ac:dyDescent="0.35">
      <c r="A5" s="27" t="s">
        <v>170</v>
      </c>
      <c r="B5" s="27" t="s">
        <v>72</v>
      </c>
      <c r="C5" s="27">
        <v>320</v>
      </c>
      <c r="D5" s="27">
        <v>313</v>
      </c>
      <c r="E5" s="27">
        <v>313</v>
      </c>
      <c r="F5" s="27">
        <v>313</v>
      </c>
      <c r="G5" s="27">
        <v>368</v>
      </c>
    </row>
    <row r="6" spans="1:7" x14ac:dyDescent="0.35">
      <c r="A6" s="27" t="s">
        <v>171</v>
      </c>
      <c r="B6" s="27" t="s">
        <v>72</v>
      </c>
      <c r="C6" s="27">
        <v>145.74</v>
      </c>
      <c r="D6" s="27">
        <v>144.1</v>
      </c>
      <c r="E6" s="27">
        <v>145</v>
      </c>
      <c r="F6" s="27">
        <v>142</v>
      </c>
      <c r="G6" s="27">
        <v>146</v>
      </c>
    </row>
    <row r="7" spans="1:7" x14ac:dyDescent="0.35">
      <c r="A7" s="27" t="s">
        <v>172</v>
      </c>
      <c r="B7" s="27" t="s">
        <v>72</v>
      </c>
      <c r="C7" s="27">
        <v>149.41</v>
      </c>
      <c r="D7" s="27">
        <v>150.9</v>
      </c>
      <c r="E7" s="27">
        <v>128</v>
      </c>
      <c r="F7" s="27">
        <v>126</v>
      </c>
      <c r="G7" s="27">
        <v>131</v>
      </c>
    </row>
    <row r="10" spans="1:7" x14ac:dyDescent="0.35">
      <c r="A10" s="42"/>
      <c r="B10" s="42" t="s">
        <v>98</v>
      </c>
      <c r="C10" s="94" t="s">
        <v>99</v>
      </c>
      <c r="D10" s="94"/>
      <c r="E10" s="94"/>
      <c r="F10" s="94"/>
      <c r="G10" s="94"/>
    </row>
    <row r="11" spans="1:7" ht="43.5" x14ac:dyDescent="0.35">
      <c r="A11" s="39" t="s">
        <v>1</v>
      </c>
      <c r="B11" s="40" t="s">
        <v>173</v>
      </c>
      <c r="C11" s="41" t="s">
        <v>176</v>
      </c>
      <c r="D11" s="41" t="s">
        <v>36</v>
      </c>
      <c r="E11" s="41" t="s">
        <v>51</v>
      </c>
      <c r="F11" s="41" t="s">
        <v>53</v>
      </c>
      <c r="G11" s="41" t="s">
        <v>56</v>
      </c>
    </row>
    <row r="12" spans="1:7" ht="17.25" customHeight="1" x14ac:dyDescent="0.35">
      <c r="A12" s="35" t="s">
        <v>10</v>
      </c>
      <c r="B12" s="95" t="s">
        <v>174</v>
      </c>
      <c r="C12" s="33" t="s">
        <v>63</v>
      </c>
      <c r="D12" s="33" t="s">
        <v>52</v>
      </c>
      <c r="E12" s="33" t="s">
        <v>50</v>
      </c>
      <c r="F12" s="33" t="s">
        <v>54</v>
      </c>
      <c r="G12" s="33" t="s">
        <v>57</v>
      </c>
    </row>
    <row r="13" spans="1:7" x14ac:dyDescent="0.35">
      <c r="A13" s="34" t="s">
        <v>175</v>
      </c>
      <c r="B13" s="95"/>
      <c r="C13" s="33" t="s">
        <v>64</v>
      </c>
      <c r="D13" s="33" t="s">
        <v>177</v>
      </c>
      <c r="E13" s="33" t="s">
        <v>50</v>
      </c>
      <c r="F13" s="33" t="s">
        <v>55</v>
      </c>
      <c r="G13" s="33" t="s">
        <v>57</v>
      </c>
    </row>
    <row r="14" spans="1:7" x14ac:dyDescent="0.35">
      <c r="A14" s="34" t="s">
        <v>171</v>
      </c>
      <c r="B14" s="95"/>
      <c r="C14" s="33" t="s">
        <v>64</v>
      </c>
      <c r="D14" s="33" t="s">
        <v>177</v>
      </c>
      <c r="E14" s="33" t="s">
        <v>50</v>
      </c>
      <c r="F14" s="33" t="s">
        <v>55</v>
      </c>
      <c r="G14" s="33" t="s">
        <v>57</v>
      </c>
    </row>
    <row r="15" spans="1:7" x14ac:dyDescent="0.35">
      <c r="A15" s="34" t="s">
        <v>172</v>
      </c>
      <c r="B15" s="95"/>
      <c r="C15" s="24" t="s">
        <v>64</v>
      </c>
      <c r="D15" s="33" t="s">
        <v>177</v>
      </c>
      <c r="E15" s="33" t="s">
        <v>50</v>
      </c>
      <c r="F15" s="33" t="s">
        <v>55</v>
      </c>
      <c r="G15" s="33" t="s">
        <v>57</v>
      </c>
    </row>
  </sheetData>
  <mergeCells count="2">
    <mergeCell ref="C10:G10"/>
    <mergeCell ref="B12:B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ED9D7-1D7E-4449-B5FD-06745E4C9E1C}">
  <dimension ref="A1:J15"/>
  <sheetViews>
    <sheetView workbookViewId="0">
      <selection activeCell="E10" sqref="E10"/>
    </sheetView>
  </sheetViews>
  <sheetFormatPr defaultRowHeight="14.5" x14ac:dyDescent="0.35"/>
  <cols>
    <col min="1" max="1" width="12.08984375" bestFit="1" customWidth="1"/>
    <col min="2" max="2" width="13.1796875" bestFit="1" customWidth="1"/>
    <col min="3" max="3" width="13.08984375" bestFit="1" customWidth="1"/>
    <col min="4" max="4" width="34.26953125" bestFit="1" customWidth="1"/>
    <col min="5" max="9" width="15.90625" customWidth="1"/>
  </cols>
  <sheetData>
    <row r="1" spans="1:10" x14ac:dyDescent="0.35">
      <c r="A1" s="18"/>
      <c r="B1" s="18"/>
      <c r="C1" s="18" t="s">
        <v>65</v>
      </c>
      <c r="D1" s="18" t="s">
        <v>66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70" t="s">
        <v>67</v>
      </c>
    </row>
    <row r="2" spans="1:10" x14ac:dyDescent="0.35">
      <c r="A2" s="87" t="s">
        <v>68</v>
      </c>
      <c r="B2" s="89" t="s">
        <v>69</v>
      </c>
      <c r="C2" s="44" t="s">
        <v>70</v>
      </c>
      <c r="D2" s="44" t="s">
        <v>2</v>
      </c>
      <c r="E2" s="71">
        <f>'3.1.1 Saldo baten en lasten'!C2</f>
        <v>192.07638399999999</v>
      </c>
      <c r="F2" s="71">
        <f>'3.1.1 Saldo baten en lasten'!D2</f>
        <v>197.69999999999982</v>
      </c>
      <c r="G2" s="71">
        <f>'3.1.1 Saldo baten en lasten'!E2</f>
        <v>120.09999999999945</v>
      </c>
      <c r="H2" s="71">
        <f>'3.1.1 Saldo baten en lasten'!F2</f>
        <v>36.000000000000909</v>
      </c>
      <c r="I2" s="71">
        <f>'3.1.1 Saldo baten en lasten'!G2</f>
        <v>-257.70000000000027</v>
      </c>
      <c r="J2" s="57" t="s">
        <v>71</v>
      </c>
    </row>
    <row r="3" spans="1:10" x14ac:dyDescent="0.35">
      <c r="A3" s="88"/>
      <c r="B3" s="90"/>
      <c r="C3" s="61" t="s">
        <v>72</v>
      </c>
      <c r="D3" s="61" t="s">
        <v>73</v>
      </c>
      <c r="E3" s="62">
        <f>'3.1.1 Saldo baten en lasten'!C9</f>
        <v>-139.121996</v>
      </c>
      <c r="F3" s="62">
        <f>'3.1.1 Saldo baten en lasten'!D9</f>
        <v>-294.36482699999988</v>
      </c>
      <c r="G3" s="62">
        <f>'3.1.1 Saldo baten en lasten'!E9</f>
        <v>-156.85000000000008</v>
      </c>
      <c r="H3" s="62">
        <f>'3.1.1 Saldo baten en lasten'!F9</f>
        <v>-422.60199999999998</v>
      </c>
      <c r="I3" s="62">
        <f>'3.1.1 Saldo baten en lasten'!G9</f>
        <v>-142.58799999999999</v>
      </c>
      <c r="J3" s="63" t="s">
        <v>74</v>
      </c>
    </row>
    <row r="4" spans="1:10" x14ac:dyDescent="0.35">
      <c r="A4" s="88"/>
      <c r="B4" s="90" t="s">
        <v>75</v>
      </c>
      <c r="C4" s="44" t="s">
        <v>70</v>
      </c>
      <c r="D4" s="44" t="s">
        <v>76</v>
      </c>
      <c r="E4" s="71">
        <f>'3.2.1 Ben. (inc) weerstandscap'!C2</f>
        <v>280</v>
      </c>
      <c r="F4" s="71">
        <f>'3.2.1 Ben. (inc) weerstandscap'!D2</f>
        <v>270</v>
      </c>
      <c r="G4" s="71">
        <f>'3.2.1 Ben. (inc) weerstandscap'!E2</f>
        <v>255</v>
      </c>
      <c r="H4" s="71">
        <f>'3.2.1 Ben. (inc) weerstandscap'!F2</f>
        <v>262</v>
      </c>
      <c r="I4" s="71">
        <f>'3.2.1 Ben. (inc) weerstandscap'!G2</f>
        <v>200</v>
      </c>
      <c r="J4" s="57" t="s">
        <v>77</v>
      </c>
    </row>
    <row r="5" spans="1:10" x14ac:dyDescent="0.35">
      <c r="A5" s="88"/>
      <c r="B5" s="90"/>
      <c r="C5" s="44" t="s">
        <v>78</v>
      </c>
      <c r="D5" s="44" t="s">
        <v>0</v>
      </c>
      <c r="E5" s="65">
        <f>'3.2.2 Risicovolle investeringen'!C2</f>
        <v>1140.0196900000001</v>
      </c>
      <c r="F5" s="65">
        <f>'3.2.2 Risicovolle investeringen'!D2</f>
        <v>878.7</v>
      </c>
      <c r="G5" s="65">
        <f>'3.2.2 Risicovolle investeringen'!E2</f>
        <v>515.29999999999995</v>
      </c>
      <c r="H5" s="65">
        <f>'3.2.2 Risicovolle investeringen'!F2</f>
        <v>562.29999999999995</v>
      </c>
      <c r="I5" s="65">
        <f>'3.2.2 Risicovolle investeringen'!G2</f>
        <v>549.99999999999989</v>
      </c>
      <c r="J5" s="48" t="s">
        <v>79</v>
      </c>
    </row>
    <row r="6" spans="1:10" x14ac:dyDescent="0.35">
      <c r="A6" s="88"/>
      <c r="B6" s="90"/>
      <c r="C6" s="44" t="s">
        <v>78</v>
      </c>
      <c r="D6" s="44" t="s">
        <v>8</v>
      </c>
      <c r="E6" s="65">
        <f>'3.2.3 Verstrekte garanties'!C2</f>
        <v>11159.6</v>
      </c>
      <c r="F6" s="65">
        <f>'3.2.3 Verstrekte garanties'!D2</f>
        <v>10849.5</v>
      </c>
      <c r="G6" s="65">
        <f>'3.2.3 Verstrekte garanties'!E2</f>
        <v>10571.4</v>
      </c>
      <c r="H6" s="65">
        <f>'3.2.3 Verstrekte garanties'!F2</f>
        <v>10531.2</v>
      </c>
      <c r="I6" s="65">
        <f>'3.2.3 Verstrekte garanties'!G2</f>
        <v>10316</v>
      </c>
      <c r="J6" s="57" t="s">
        <v>80</v>
      </c>
    </row>
    <row r="7" spans="1:10" x14ac:dyDescent="0.35">
      <c r="A7" s="88"/>
      <c r="B7" s="90" t="s">
        <v>81</v>
      </c>
      <c r="C7" s="64" t="s">
        <v>70</v>
      </c>
      <c r="D7" s="64" t="s">
        <v>82</v>
      </c>
      <c r="E7" s="65">
        <f>'3.3.1 Algemene reserve'!C2</f>
        <v>357.155213</v>
      </c>
      <c r="F7" s="65">
        <f>'3.3.1 Algemene reserve'!D2</f>
        <v>357.2</v>
      </c>
      <c r="G7" s="65">
        <f>'3.3.1 Algemene reserve'!E2</f>
        <v>357.2</v>
      </c>
      <c r="H7" s="65">
        <f>'3.3.1 Algemene reserve'!F2</f>
        <v>347.3</v>
      </c>
      <c r="I7" s="65">
        <f>'3.3.1 Algemene reserve'!G2</f>
        <v>347.7</v>
      </c>
      <c r="J7" s="57" t="s">
        <v>83</v>
      </c>
    </row>
    <row r="8" spans="1:10" x14ac:dyDescent="0.35">
      <c r="A8" s="88"/>
      <c r="B8" s="90"/>
      <c r="C8" s="67" t="s">
        <v>72</v>
      </c>
      <c r="D8" s="67" t="s">
        <v>11</v>
      </c>
      <c r="E8" s="72">
        <f>'3.3.1 Algemene reserve'!C4</f>
        <v>7856.0439339999994</v>
      </c>
      <c r="F8" s="72">
        <f>'3.3.1 Algemene reserve'!D4</f>
        <v>8053.8</v>
      </c>
      <c r="G8" s="72">
        <f>'3.3.1 Algemene reserve'!E4</f>
        <v>8173.9</v>
      </c>
      <c r="H8" s="72">
        <f>'3.3.1 Algemene reserve'!F4</f>
        <v>8209.7999999999993</v>
      </c>
      <c r="I8" s="72">
        <f>'3.3.1 Algemene reserve'!G4</f>
        <v>7952.2</v>
      </c>
      <c r="J8" s="68" t="s">
        <v>83</v>
      </c>
    </row>
    <row r="9" spans="1:10" x14ac:dyDescent="0.35">
      <c r="A9" s="91" t="s">
        <v>84</v>
      </c>
      <c r="B9" s="90" t="s">
        <v>69</v>
      </c>
      <c r="C9" s="64" t="s">
        <v>70</v>
      </c>
      <c r="D9" s="64" t="s">
        <v>85</v>
      </c>
      <c r="E9" s="84">
        <f>'4.1.1. Structureel saldo'!C2</f>
        <v>5.8000000000000003E-2</v>
      </c>
      <c r="F9" s="84">
        <f>'4.1.1. Structureel saldo'!D2</f>
        <v>2.5999999999999999E-2</v>
      </c>
      <c r="G9" s="84">
        <f>'4.1.1. Structureel saldo'!E2</f>
        <v>2.8799999999999999E-2</v>
      </c>
      <c r="H9" s="84">
        <f>'4.1.1. Structureel saldo'!F2</f>
        <v>1.4E-2</v>
      </c>
      <c r="I9" s="84">
        <f>'4.1.1. Structureel saldo'!G2</f>
        <v>6.4999999999999997E-3</v>
      </c>
      <c r="J9" s="57" t="s">
        <v>86</v>
      </c>
    </row>
    <row r="10" spans="1:10" x14ac:dyDescent="0.35">
      <c r="A10" s="91"/>
      <c r="B10" s="90"/>
      <c r="C10" s="44" t="s">
        <v>78</v>
      </c>
      <c r="D10" s="55" t="s">
        <v>87</v>
      </c>
      <c r="E10" s="66">
        <f>'4.1.2 Verhouding schuld-activa'!C2</f>
        <v>0.29063733411056181</v>
      </c>
      <c r="F10" s="66">
        <f>'4.1.2 Verhouding schuld-activa'!D2</f>
        <v>0.29435316233754494</v>
      </c>
      <c r="G10" s="66">
        <f>'4.1.2 Verhouding schuld-activa'!E2</f>
        <v>0.31093474124483605</v>
      </c>
      <c r="H10" s="66">
        <f>'4.1.2 Verhouding schuld-activa'!F2</f>
        <v>0.36409248307684722</v>
      </c>
      <c r="I10" s="66">
        <f>'4.1.2 Verhouding schuld-activa'!G2</f>
        <v>0.40873855396392172</v>
      </c>
      <c r="J10" s="57" t="s">
        <v>88</v>
      </c>
    </row>
    <row r="11" spans="1:10" x14ac:dyDescent="0.35">
      <c r="A11" s="91"/>
      <c r="B11" s="90"/>
      <c r="C11" s="44" t="s">
        <v>78</v>
      </c>
      <c r="D11" s="55" t="s">
        <v>89</v>
      </c>
      <c r="E11" s="86" t="s">
        <v>90</v>
      </c>
      <c r="F11" s="86" t="s">
        <v>90</v>
      </c>
      <c r="G11" s="86" t="s">
        <v>90</v>
      </c>
      <c r="H11" s="86" t="s">
        <v>90</v>
      </c>
      <c r="I11" s="86" t="s">
        <v>90</v>
      </c>
      <c r="J11" s="44" t="s">
        <v>91</v>
      </c>
    </row>
    <row r="12" spans="1:10" x14ac:dyDescent="0.35">
      <c r="A12" s="91"/>
      <c r="B12" s="90" t="s">
        <v>75</v>
      </c>
      <c r="C12" s="44" t="s">
        <v>70</v>
      </c>
      <c r="D12" s="55" t="s">
        <v>76</v>
      </c>
      <c r="E12" s="56">
        <f>'3.2.1 Ben. (inc) weerstandscap'!C2</f>
        <v>280</v>
      </c>
      <c r="F12" s="56">
        <f>'3.2.1 Ben. (inc) weerstandscap'!D2</f>
        <v>270</v>
      </c>
      <c r="G12" s="56">
        <f>'3.2.1 Ben. (inc) weerstandscap'!E2</f>
        <v>255</v>
      </c>
      <c r="H12" s="56">
        <f>'3.2.1 Ben. (inc) weerstandscap'!F2</f>
        <v>262</v>
      </c>
      <c r="I12" s="56">
        <f>'3.2.1 Ben. (inc) weerstandscap'!G2</f>
        <v>200</v>
      </c>
      <c r="J12" s="44" t="s">
        <v>92</v>
      </c>
    </row>
    <row r="13" spans="1:10" x14ac:dyDescent="0.35">
      <c r="A13" s="91"/>
      <c r="B13" s="90"/>
      <c r="C13" s="44" t="s">
        <v>78</v>
      </c>
      <c r="D13" s="64" t="s">
        <v>93</v>
      </c>
      <c r="E13" s="66">
        <f>'4.2.2 Afh.gemeentefonds'!C2</f>
        <v>0.35969831852949719</v>
      </c>
      <c r="F13" s="66">
        <f>'4.2.2 Afh.gemeentefonds'!D2</f>
        <v>0.35248198206135795</v>
      </c>
      <c r="G13" s="66">
        <f>'4.2.2 Afh.gemeentefonds'!E2</f>
        <v>0.37901584463507881</v>
      </c>
      <c r="H13" s="66">
        <f>'4.2.2 Afh.gemeentefonds'!F2</f>
        <v>0.37837238524650746</v>
      </c>
      <c r="I13" s="66">
        <f>'4.2.2 Afh.gemeentefonds'!G2</f>
        <v>0.41861914499951314</v>
      </c>
      <c r="J13" s="44" t="s">
        <v>94</v>
      </c>
    </row>
    <row r="14" spans="1:10" x14ac:dyDescent="0.35">
      <c r="A14" s="91"/>
      <c r="B14" s="90" t="s">
        <v>81</v>
      </c>
      <c r="C14" s="44" t="s">
        <v>70</v>
      </c>
      <c r="D14" s="64" t="s">
        <v>1</v>
      </c>
      <c r="E14" s="66">
        <f>'4.2.3 Belastingdruk'!C2</f>
        <v>0.92</v>
      </c>
      <c r="F14" s="66">
        <f>'4.2.3 Belastingdruk'!D2</f>
        <v>0.84</v>
      </c>
      <c r="G14" s="66">
        <f>'4.2.3 Belastingdruk'!E2</f>
        <v>0.81</v>
      </c>
      <c r="H14" s="66">
        <f>'4.2.3 Belastingdruk'!F2</f>
        <v>0.81</v>
      </c>
      <c r="I14" s="66">
        <f>'4.2.3 Belastingdruk'!G2</f>
        <v>0.87</v>
      </c>
      <c r="J14" s="44" t="s">
        <v>95</v>
      </c>
    </row>
    <row r="15" spans="1:10" x14ac:dyDescent="0.35">
      <c r="A15" s="92"/>
      <c r="B15" s="93"/>
      <c r="C15" s="61" t="s">
        <v>72</v>
      </c>
      <c r="D15" s="67" t="s">
        <v>96</v>
      </c>
      <c r="E15" s="69">
        <f>'4.2.3 Belastingdruk'!C4</f>
        <v>615</v>
      </c>
      <c r="F15" s="69">
        <f>'4.2.3 Belastingdruk'!D4</f>
        <v>608</v>
      </c>
      <c r="G15" s="69">
        <f>'4.2.3 Belastingdruk'!E4</f>
        <v>586</v>
      </c>
      <c r="H15" s="69">
        <f>'4.2.3 Belastingdruk'!F4</f>
        <v>581</v>
      </c>
      <c r="I15" s="69">
        <f>'4.2.3 Belastingdruk'!G4</f>
        <v>645</v>
      </c>
      <c r="J15" s="61" t="s">
        <v>95</v>
      </c>
    </row>
  </sheetData>
  <mergeCells count="8">
    <mergeCell ref="A2:A8"/>
    <mergeCell ref="B2:B3"/>
    <mergeCell ref="B4:B6"/>
    <mergeCell ref="B7:B8"/>
    <mergeCell ref="A9:A15"/>
    <mergeCell ref="B9:B11"/>
    <mergeCell ref="B12:B13"/>
    <mergeCell ref="B14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66DAB-6B23-44AA-A5C0-6E49B3DDF68B}">
  <dimension ref="A1:H22"/>
  <sheetViews>
    <sheetView workbookViewId="0">
      <selection activeCell="D19" sqref="D19"/>
    </sheetView>
  </sheetViews>
  <sheetFormatPr defaultRowHeight="14.5" x14ac:dyDescent="0.35"/>
  <cols>
    <col min="1" max="1" width="34.54296875" bestFit="1" customWidth="1"/>
    <col min="2" max="2" width="46.81640625" bestFit="1" customWidth="1"/>
    <col min="3" max="3" width="10" bestFit="1" customWidth="1"/>
    <col min="4" max="4" width="7.81640625" bestFit="1" customWidth="1"/>
    <col min="5" max="5" width="10" bestFit="1" customWidth="1"/>
    <col min="6" max="7" width="9.36328125" bestFit="1" customWidth="1"/>
    <col min="8" max="8" width="23.7265625" bestFit="1" customWidth="1"/>
  </cols>
  <sheetData>
    <row r="1" spans="1:8" x14ac:dyDescent="0.35">
      <c r="A1" s="17"/>
      <c r="B1" s="18" t="s">
        <v>65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</row>
    <row r="2" spans="1:8" x14ac:dyDescent="0.35">
      <c r="A2" s="54" t="s">
        <v>97</v>
      </c>
      <c r="B2" s="55" t="s">
        <v>70</v>
      </c>
      <c r="C2" s="60">
        <f>C3-C4-C5</f>
        <v>192.07638399999999</v>
      </c>
      <c r="D2" s="60">
        <f t="shared" ref="D2:F2" si="0">D3-D4-D5</f>
        <v>197.69999999999982</v>
      </c>
      <c r="E2" s="60">
        <f t="shared" si="0"/>
        <v>120.09999999999945</v>
      </c>
      <c r="F2" s="60">
        <f t="shared" si="0"/>
        <v>36.000000000000909</v>
      </c>
      <c r="G2" s="60">
        <f>G6-G7</f>
        <v>-257.70000000000027</v>
      </c>
    </row>
    <row r="3" spans="1:8" s="3" customFormat="1" x14ac:dyDescent="0.35">
      <c r="A3" s="75" t="s">
        <v>13</v>
      </c>
      <c r="B3" s="20" t="s">
        <v>103</v>
      </c>
      <c r="C3" s="76">
        <v>5378.7799340000001</v>
      </c>
      <c r="D3" s="25">
        <v>5674.9</v>
      </c>
      <c r="E3" s="25">
        <v>5257.3</v>
      </c>
      <c r="F3" s="25">
        <v>5411.6</v>
      </c>
      <c r="G3" s="80" t="s">
        <v>117</v>
      </c>
    </row>
    <row r="4" spans="1:8" s="3" customFormat="1" x14ac:dyDescent="0.35">
      <c r="A4" s="75" t="s">
        <v>14</v>
      </c>
      <c r="B4" s="20" t="s">
        <v>103</v>
      </c>
      <c r="C4" s="76">
        <v>5108.9558930000003</v>
      </c>
      <c r="D4" s="25">
        <v>5325.2</v>
      </c>
      <c r="E4" s="25">
        <v>5137.2000000000007</v>
      </c>
      <c r="F4" s="25">
        <v>5375.5999999999995</v>
      </c>
      <c r="G4" s="80" t="s">
        <v>117</v>
      </c>
    </row>
    <row r="5" spans="1:8" s="3" customFormat="1" x14ac:dyDescent="0.35">
      <c r="A5" s="75" t="s">
        <v>16</v>
      </c>
      <c r="B5" s="20" t="s">
        <v>103</v>
      </c>
      <c r="C5" s="76">
        <v>77.747656999999862</v>
      </c>
      <c r="D5" s="25">
        <v>152</v>
      </c>
      <c r="E5" s="25">
        <v>0</v>
      </c>
      <c r="F5" s="25">
        <v>0</v>
      </c>
      <c r="G5" s="80" t="s">
        <v>117</v>
      </c>
    </row>
    <row r="6" spans="1:8" s="3" customFormat="1" x14ac:dyDescent="0.35">
      <c r="A6" s="75" t="s">
        <v>125</v>
      </c>
      <c r="B6" s="20" t="s">
        <v>103</v>
      </c>
      <c r="C6" s="80" t="s">
        <v>117</v>
      </c>
      <c r="D6" s="80" t="s">
        <v>117</v>
      </c>
      <c r="E6" s="80" t="s">
        <v>117</v>
      </c>
      <c r="F6" s="80" t="s">
        <v>117</v>
      </c>
      <c r="G6" s="23">
        <v>-83.100000000000279</v>
      </c>
    </row>
    <row r="7" spans="1:8" s="3" customFormat="1" x14ac:dyDescent="0.35">
      <c r="A7" s="75" t="s">
        <v>126</v>
      </c>
      <c r="B7" s="20" t="s">
        <v>103</v>
      </c>
      <c r="C7" s="80" t="s">
        <v>117</v>
      </c>
      <c r="D7" s="80" t="s">
        <v>117</v>
      </c>
      <c r="E7" s="80" t="s">
        <v>117</v>
      </c>
      <c r="F7" s="80" t="s">
        <v>117</v>
      </c>
      <c r="G7" s="23">
        <v>174.6</v>
      </c>
    </row>
    <row r="8" spans="1:8" x14ac:dyDescent="0.35">
      <c r="A8" s="14"/>
      <c r="B8" s="14"/>
      <c r="C8" s="14"/>
      <c r="D8" s="14"/>
      <c r="E8" s="14"/>
      <c r="F8" s="14"/>
      <c r="G8" s="14"/>
    </row>
    <row r="9" spans="1:8" x14ac:dyDescent="0.35">
      <c r="A9" s="28" t="s">
        <v>73</v>
      </c>
      <c r="B9" s="28" t="s">
        <v>72</v>
      </c>
      <c r="C9" s="29">
        <v>-139.121996</v>
      </c>
      <c r="D9" s="29">
        <v>-294.36482699999988</v>
      </c>
      <c r="E9" s="30">
        <v>-156.85000000000008</v>
      </c>
      <c r="F9" s="30">
        <v>-422.60199999999998</v>
      </c>
      <c r="G9" s="31">
        <v>-142.58799999999999</v>
      </c>
    </row>
    <row r="10" spans="1:8" x14ac:dyDescent="0.35">
      <c r="A10" s="14"/>
      <c r="B10" s="14"/>
      <c r="C10" s="14"/>
      <c r="D10" s="14"/>
      <c r="E10" s="14"/>
      <c r="F10" s="14"/>
      <c r="G10" s="14"/>
    </row>
    <row r="12" spans="1:8" x14ac:dyDescent="0.35">
      <c r="A12" s="42"/>
      <c r="B12" s="42" t="s">
        <v>98</v>
      </c>
      <c r="C12" s="94" t="s">
        <v>99</v>
      </c>
      <c r="D12" s="94"/>
      <c r="E12" s="94"/>
      <c r="F12" s="94"/>
      <c r="G12" s="94"/>
      <c r="H12" s="42" t="s">
        <v>104</v>
      </c>
    </row>
    <row r="13" spans="1:8" x14ac:dyDescent="0.35">
      <c r="A13" s="43" t="s">
        <v>97</v>
      </c>
      <c r="B13" s="43" t="s">
        <v>106</v>
      </c>
      <c r="C13" s="77" t="s">
        <v>120</v>
      </c>
      <c r="D13" s="81" t="s">
        <v>121</v>
      </c>
      <c r="E13" s="81" t="s">
        <v>121</v>
      </c>
      <c r="F13" s="81" t="s">
        <v>121</v>
      </c>
      <c r="G13" s="77" t="s">
        <v>132</v>
      </c>
      <c r="H13" s="43" t="s">
        <v>128</v>
      </c>
    </row>
    <row r="14" spans="1:8" x14ac:dyDescent="0.35">
      <c r="A14" s="34" t="s">
        <v>13</v>
      </c>
      <c r="B14" s="43" t="s">
        <v>100</v>
      </c>
      <c r="C14" s="78" t="s">
        <v>120</v>
      </c>
      <c r="D14" s="52" t="s">
        <v>12</v>
      </c>
      <c r="E14" s="52" t="s">
        <v>18</v>
      </c>
      <c r="F14" s="52" t="s">
        <v>19</v>
      </c>
      <c r="G14" s="79" t="s">
        <v>117</v>
      </c>
      <c r="H14" s="52" t="s">
        <v>110</v>
      </c>
    </row>
    <row r="15" spans="1:8" x14ac:dyDescent="0.35">
      <c r="A15" s="34" t="s">
        <v>14</v>
      </c>
      <c r="B15" s="43" t="s">
        <v>100</v>
      </c>
      <c r="C15" s="79" t="s">
        <v>120</v>
      </c>
      <c r="D15" s="52" t="s">
        <v>12</v>
      </c>
      <c r="E15" s="52" t="s">
        <v>18</v>
      </c>
      <c r="F15" s="52" t="s">
        <v>124</v>
      </c>
      <c r="G15" s="79" t="s">
        <v>117</v>
      </c>
      <c r="H15" s="52" t="s">
        <v>112</v>
      </c>
    </row>
    <row r="16" spans="1:8" x14ac:dyDescent="0.35">
      <c r="A16" s="34" t="s">
        <v>16</v>
      </c>
      <c r="B16" s="43" t="s">
        <v>100</v>
      </c>
      <c r="C16" s="79" t="s">
        <v>120</v>
      </c>
      <c r="D16" s="52" t="s">
        <v>15</v>
      </c>
      <c r="E16" s="78" t="s">
        <v>123</v>
      </c>
      <c r="F16" s="79" t="s">
        <v>123</v>
      </c>
      <c r="G16" s="78" t="s">
        <v>123</v>
      </c>
      <c r="H16" s="52" t="s">
        <v>114</v>
      </c>
    </row>
    <row r="17" spans="1:8" s="3" customFormat="1" x14ac:dyDescent="0.35">
      <c r="A17" s="34" t="s">
        <v>125</v>
      </c>
      <c r="B17" s="43" t="s">
        <v>100</v>
      </c>
      <c r="C17" s="79" t="s">
        <v>117</v>
      </c>
      <c r="D17" s="79" t="s">
        <v>117</v>
      </c>
      <c r="E17" s="79" t="s">
        <v>117</v>
      </c>
      <c r="F17" s="79" t="s">
        <v>117</v>
      </c>
      <c r="G17" s="79" t="s">
        <v>17</v>
      </c>
      <c r="H17" s="52" t="s">
        <v>129</v>
      </c>
    </row>
    <row r="18" spans="1:8" s="3" customFormat="1" x14ac:dyDescent="0.35">
      <c r="A18" s="34" t="s">
        <v>126</v>
      </c>
      <c r="B18" s="43" t="s">
        <v>100</v>
      </c>
      <c r="C18" s="79" t="s">
        <v>117</v>
      </c>
      <c r="D18" s="79" t="s">
        <v>117</v>
      </c>
      <c r="E18" s="79" t="s">
        <v>117</v>
      </c>
      <c r="F18" s="79" t="s">
        <v>117</v>
      </c>
      <c r="G18" s="79" t="s">
        <v>127</v>
      </c>
      <c r="H18" s="52" t="s">
        <v>130</v>
      </c>
    </row>
    <row r="19" spans="1:8" x14ac:dyDescent="0.35">
      <c r="A19" s="24" t="s">
        <v>73</v>
      </c>
      <c r="B19" s="24" t="s">
        <v>101</v>
      </c>
      <c r="C19" s="24" t="s">
        <v>58</v>
      </c>
      <c r="D19" s="24" t="s">
        <v>59</v>
      </c>
      <c r="E19" s="24" t="s">
        <v>60</v>
      </c>
      <c r="F19" s="24" t="s">
        <v>61</v>
      </c>
      <c r="G19" s="24" t="s">
        <v>62</v>
      </c>
      <c r="H19" s="52"/>
    </row>
    <row r="20" spans="1:8" x14ac:dyDescent="0.35">
      <c r="A20" s="3" t="s">
        <v>119</v>
      </c>
    </row>
    <row r="21" spans="1:8" x14ac:dyDescent="0.35">
      <c r="A21" s="3" t="s">
        <v>122</v>
      </c>
    </row>
    <row r="22" spans="1:8" x14ac:dyDescent="0.35">
      <c r="A22" t="s">
        <v>131</v>
      </c>
    </row>
  </sheetData>
  <mergeCells count="1">
    <mergeCell ref="C12:G12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AB27C-D101-4099-AC52-1E0D438BCE02}">
  <dimension ref="A1:G6"/>
  <sheetViews>
    <sheetView workbookViewId="0">
      <selection activeCell="D14" sqref="D14"/>
    </sheetView>
  </sheetViews>
  <sheetFormatPr defaultColWidth="9.1796875" defaultRowHeight="14.5" x14ac:dyDescent="0.35"/>
  <cols>
    <col min="1" max="1" width="42" style="14" customWidth="1"/>
    <col min="2" max="2" width="30.54296875" style="14" customWidth="1"/>
    <col min="3" max="3" width="11.1796875" style="14" customWidth="1"/>
    <col min="4" max="4" width="11.453125" style="14" customWidth="1"/>
    <col min="5" max="5" width="12.81640625" style="14" customWidth="1"/>
    <col min="6" max="6" width="11.7265625" style="14" customWidth="1"/>
    <col min="7" max="7" width="12.453125" style="14" customWidth="1"/>
    <col min="8" max="19" width="9.1796875" style="14"/>
    <col min="20" max="20" width="3" style="14" customWidth="1"/>
    <col min="21" max="38" width="9.1796875" style="14"/>
    <col min="39" max="39" width="3.81640625" style="14" customWidth="1"/>
    <col min="40" max="57" width="9.1796875" style="14"/>
    <col min="58" max="58" width="2.81640625" style="14" customWidth="1"/>
    <col min="59" max="16384" width="9.1796875" style="14"/>
  </cols>
  <sheetData>
    <row r="1" spans="1:7" x14ac:dyDescent="0.35">
      <c r="A1" s="17"/>
      <c r="B1" s="18" t="s">
        <v>65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</row>
    <row r="2" spans="1:7" x14ac:dyDescent="0.35">
      <c r="A2" s="54" t="s">
        <v>133</v>
      </c>
      <c r="B2" s="55" t="s">
        <v>70</v>
      </c>
      <c r="C2" s="56">
        <v>280</v>
      </c>
      <c r="D2" s="57">
        <v>270</v>
      </c>
      <c r="E2" s="57">
        <v>255</v>
      </c>
      <c r="F2" s="57">
        <v>262</v>
      </c>
      <c r="G2" s="57">
        <v>200</v>
      </c>
    </row>
    <row r="4" spans="1:7" x14ac:dyDescent="0.35">
      <c r="A4" s="42"/>
      <c r="B4" s="42" t="s">
        <v>98</v>
      </c>
      <c r="C4" s="94" t="s">
        <v>99</v>
      </c>
      <c r="D4" s="94"/>
      <c r="E4" s="94"/>
      <c r="F4" s="94"/>
      <c r="G4" s="94"/>
    </row>
    <row r="5" spans="1:7" ht="64.5" customHeight="1" x14ac:dyDescent="0.35">
      <c r="A5" s="58" t="s">
        <v>133</v>
      </c>
      <c r="B5" s="59" t="s">
        <v>134</v>
      </c>
      <c r="C5" s="82" t="s">
        <v>120</v>
      </c>
      <c r="D5" s="82" t="s">
        <v>20</v>
      </c>
      <c r="E5" s="82" t="s">
        <v>21</v>
      </c>
      <c r="F5" s="82" t="s">
        <v>22</v>
      </c>
      <c r="G5" s="82" t="s">
        <v>23</v>
      </c>
    </row>
    <row r="6" spans="1:7" x14ac:dyDescent="0.35">
      <c r="A6" s="3" t="s">
        <v>119</v>
      </c>
    </row>
  </sheetData>
  <mergeCells count="1">
    <mergeCell ref="C4:G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FC88A-7463-429A-8545-0EA49A93A97D}">
  <dimension ref="A1:H38"/>
  <sheetViews>
    <sheetView workbookViewId="0">
      <selection activeCell="H4" sqref="H4"/>
    </sheetView>
  </sheetViews>
  <sheetFormatPr defaultColWidth="9.1796875" defaultRowHeight="14.5" x14ac:dyDescent="0.35"/>
  <cols>
    <col min="1" max="1" width="58.54296875" style="14" customWidth="1"/>
    <col min="2" max="2" width="26" style="14" customWidth="1"/>
    <col min="3" max="3" width="13" style="14" bestFit="1" customWidth="1"/>
    <col min="4" max="4" width="11.453125" style="14" customWidth="1"/>
    <col min="5" max="5" width="12" style="14" customWidth="1"/>
    <col min="6" max="6" width="10.81640625" style="14" customWidth="1"/>
    <col min="7" max="7" width="12.54296875" style="14" customWidth="1"/>
    <col min="8" max="8" width="18.1796875" style="14" customWidth="1"/>
    <col min="9" max="9" width="56.453125" style="14" customWidth="1"/>
    <col min="10" max="11" width="9.1796875" style="14"/>
    <col min="12" max="12" width="2.54296875" style="14" customWidth="1"/>
    <col min="13" max="13" width="57" style="14" customWidth="1"/>
    <col min="14" max="15" width="9.1796875" style="14"/>
    <col min="16" max="16" width="2.81640625" style="14" customWidth="1"/>
    <col min="17" max="17" width="56.81640625" style="14" customWidth="1"/>
    <col min="18" max="22" width="9.1796875" style="14"/>
    <col min="23" max="23" width="2.26953125" style="14" customWidth="1"/>
    <col min="24" max="24" width="55.81640625" style="14" customWidth="1"/>
    <col min="25" max="16384" width="9.1796875" style="14"/>
  </cols>
  <sheetData>
    <row r="1" spans="1:8" x14ac:dyDescent="0.35">
      <c r="A1" s="16"/>
      <c r="B1" s="18" t="s">
        <v>65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</row>
    <row r="2" spans="1:8" x14ac:dyDescent="0.35">
      <c r="A2" s="44" t="s">
        <v>0</v>
      </c>
      <c r="B2" s="45" t="s">
        <v>78</v>
      </c>
      <c r="C2" s="48">
        <f>SUM(C3:C5)</f>
        <v>1140.0196900000001</v>
      </c>
      <c r="D2" s="48">
        <f t="shared" ref="D2:G2" si="0">SUM(D3:D6)</f>
        <v>878.7</v>
      </c>
      <c r="E2" s="48">
        <f t="shared" si="0"/>
        <v>515.29999999999995</v>
      </c>
      <c r="F2" s="48">
        <f t="shared" si="0"/>
        <v>562.29999999999995</v>
      </c>
      <c r="G2" s="48">
        <f t="shared" si="0"/>
        <v>549.99999999999989</v>
      </c>
    </row>
    <row r="3" spans="1:8" x14ac:dyDescent="0.35">
      <c r="A3" s="75" t="s">
        <v>102</v>
      </c>
      <c r="B3" s="20" t="s">
        <v>103</v>
      </c>
      <c r="C3" s="25">
        <v>720.15641400000004</v>
      </c>
      <c r="D3" s="25">
        <v>735.6</v>
      </c>
      <c r="E3" s="25">
        <v>735.4</v>
      </c>
      <c r="F3" s="25">
        <v>734.8</v>
      </c>
      <c r="G3" s="23">
        <v>660.3</v>
      </c>
    </row>
    <row r="4" spans="1:8" x14ac:dyDescent="0.35">
      <c r="A4" s="75" t="s">
        <v>111</v>
      </c>
      <c r="B4" s="20" t="s">
        <v>103</v>
      </c>
      <c r="C4" s="25">
        <v>620.274496</v>
      </c>
      <c r="D4" s="76">
        <v>524.1</v>
      </c>
      <c r="E4" s="76">
        <v>288.89999999999998</v>
      </c>
      <c r="F4" s="25">
        <v>285.7</v>
      </c>
      <c r="G4" s="23">
        <v>315.8</v>
      </c>
    </row>
    <row r="5" spans="1:8" x14ac:dyDescent="0.35">
      <c r="A5" s="75" t="s">
        <v>135</v>
      </c>
      <c r="B5" s="20" t="s">
        <v>103</v>
      </c>
      <c r="C5" s="76">
        <v>-200.41121999999999</v>
      </c>
      <c r="D5" s="76">
        <v>-381</v>
      </c>
      <c r="E5" s="76">
        <v>-509</v>
      </c>
      <c r="F5" s="76">
        <v>-458.2</v>
      </c>
      <c r="G5" s="76">
        <v>-426.1</v>
      </c>
    </row>
    <row r="6" spans="1:8" x14ac:dyDescent="0.35">
      <c r="A6" s="20" t="s">
        <v>115</v>
      </c>
      <c r="B6" s="20" t="s">
        <v>103</v>
      </c>
      <c r="C6" s="22">
        <v>39.016339000000002</v>
      </c>
      <c r="D6" s="22">
        <v>0</v>
      </c>
      <c r="E6" s="22">
        <v>0</v>
      </c>
      <c r="F6" s="22">
        <v>0</v>
      </c>
      <c r="G6" s="22">
        <v>0</v>
      </c>
    </row>
    <row r="9" spans="1:8" x14ac:dyDescent="0.35">
      <c r="A9" s="42"/>
      <c r="B9" s="42" t="s">
        <v>98</v>
      </c>
      <c r="C9" s="94" t="s">
        <v>99</v>
      </c>
      <c r="D9" s="94"/>
      <c r="E9" s="94"/>
      <c r="F9" s="94"/>
      <c r="G9" s="94"/>
      <c r="H9" s="42" t="s">
        <v>104</v>
      </c>
    </row>
    <row r="10" spans="1:8" x14ac:dyDescent="0.35">
      <c r="A10" s="43" t="s">
        <v>105</v>
      </c>
      <c r="B10" s="43" t="s">
        <v>106</v>
      </c>
      <c r="C10" s="81" t="s">
        <v>121</v>
      </c>
      <c r="D10" s="81" t="s">
        <v>121</v>
      </c>
      <c r="E10" s="81" t="s">
        <v>121</v>
      </c>
      <c r="F10" s="81" t="s">
        <v>121</v>
      </c>
      <c r="G10" s="81" t="s">
        <v>121</v>
      </c>
      <c r="H10" s="43" t="s">
        <v>107</v>
      </c>
    </row>
    <row r="11" spans="1:8" x14ac:dyDescent="0.35">
      <c r="A11" s="34" t="s">
        <v>108</v>
      </c>
      <c r="B11" s="52" t="s">
        <v>109</v>
      </c>
      <c r="C11" s="43" t="s">
        <v>120</v>
      </c>
      <c r="D11" s="33" t="s">
        <v>24</v>
      </c>
      <c r="E11" s="33" t="s">
        <v>25</v>
      </c>
      <c r="F11" s="33" t="s">
        <v>37</v>
      </c>
      <c r="G11" s="33" t="s">
        <v>39</v>
      </c>
      <c r="H11" s="33" t="s">
        <v>110</v>
      </c>
    </row>
    <row r="12" spans="1:8" x14ac:dyDescent="0.35">
      <c r="A12" s="34" t="s">
        <v>111</v>
      </c>
      <c r="B12" s="52" t="s">
        <v>109</v>
      </c>
      <c r="C12" s="43" t="s">
        <v>120</v>
      </c>
      <c r="D12" s="33" t="s">
        <v>24</v>
      </c>
      <c r="E12" s="33" t="s">
        <v>43</v>
      </c>
      <c r="F12" s="33" t="s">
        <v>44</v>
      </c>
      <c r="G12" s="33" t="s">
        <v>42</v>
      </c>
      <c r="H12" s="33" t="s">
        <v>112</v>
      </c>
    </row>
    <row r="13" spans="1:8" x14ac:dyDescent="0.35">
      <c r="A13" s="34" t="s">
        <v>113</v>
      </c>
      <c r="B13" s="52" t="s">
        <v>109</v>
      </c>
      <c r="C13" s="43" t="s">
        <v>120</v>
      </c>
      <c r="D13" s="33" t="s">
        <v>24</v>
      </c>
      <c r="E13" s="33" t="s">
        <v>25</v>
      </c>
      <c r="F13" s="33" t="s">
        <v>38</v>
      </c>
      <c r="G13" s="33" t="s">
        <v>40</v>
      </c>
      <c r="H13" s="52" t="s">
        <v>114</v>
      </c>
    </row>
    <row r="14" spans="1:8" ht="32.25" customHeight="1" x14ac:dyDescent="0.35">
      <c r="A14" s="33" t="s">
        <v>115</v>
      </c>
      <c r="B14" s="53" t="s">
        <v>116</v>
      </c>
      <c r="C14" s="43" t="s">
        <v>120</v>
      </c>
      <c r="D14" s="33" t="s">
        <v>121</v>
      </c>
      <c r="E14" s="33" t="s">
        <v>121</v>
      </c>
      <c r="F14" s="33" t="s">
        <v>121</v>
      </c>
      <c r="G14" s="33" t="s">
        <v>121</v>
      </c>
      <c r="H14" s="53" t="s">
        <v>118</v>
      </c>
    </row>
    <row r="15" spans="1:8" ht="15.65" customHeight="1" x14ac:dyDescent="0.35">
      <c r="A15" s="3" t="s">
        <v>119</v>
      </c>
    </row>
    <row r="16" spans="1:8" ht="15.65" customHeight="1" x14ac:dyDescent="0.35"/>
    <row r="17" ht="15.65" customHeight="1" x14ac:dyDescent="0.35"/>
    <row r="18" ht="15.65" customHeight="1" x14ac:dyDescent="0.35"/>
    <row r="19" ht="15.65" customHeight="1" x14ac:dyDescent="0.35"/>
    <row r="37" ht="15" customHeight="1" x14ac:dyDescent="0.35"/>
    <row r="38" ht="15" customHeight="1" x14ac:dyDescent="0.35"/>
  </sheetData>
  <mergeCells count="1">
    <mergeCell ref="C9:G9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E703E-297E-49BB-9416-857EC2D229D7}">
  <dimension ref="A1:H33"/>
  <sheetViews>
    <sheetView zoomScale="115" zoomScaleNormal="115" workbookViewId="0">
      <selection activeCell="A13" sqref="A13"/>
    </sheetView>
  </sheetViews>
  <sheetFormatPr defaultColWidth="9.1796875" defaultRowHeight="14.5" x14ac:dyDescent="0.35"/>
  <cols>
    <col min="1" max="1" width="39" style="14" customWidth="1"/>
    <col min="2" max="2" width="23.81640625" style="14" customWidth="1"/>
    <col min="3" max="3" width="16" style="14" customWidth="1"/>
    <col min="4" max="4" width="13.453125" style="14" customWidth="1"/>
    <col min="5" max="6" width="13.26953125" style="14" customWidth="1"/>
    <col min="7" max="7" width="13.453125" style="14" customWidth="1"/>
    <col min="8" max="8" width="11.81640625" style="14" customWidth="1"/>
    <col min="9" max="9" width="9.1796875" style="14"/>
    <col min="10" max="10" width="14" style="14" customWidth="1"/>
    <col min="11" max="11" width="10.1796875" style="14" customWidth="1"/>
    <col min="12" max="21" width="9.1796875" style="14"/>
    <col min="22" max="22" width="3.1796875" style="14" customWidth="1"/>
    <col min="23" max="23" width="30.81640625" style="14" customWidth="1"/>
    <col min="24" max="32" width="9.1796875" style="14"/>
    <col min="33" max="33" width="2.54296875" style="14" customWidth="1"/>
    <col min="34" max="34" width="28.54296875" style="14" customWidth="1"/>
    <col min="35" max="42" width="9.1796875" style="14"/>
    <col min="43" max="45" width="8.7265625" style="14" customWidth="1"/>
    <col min="46" max="16384" width="9.1796875" style="14"/>
  </cols>
  <sheetData>
    <row r="1" spans="1:8" x14ac:dyDescent="0.35">
      <c r="A1" s="16"/>
      <c r="B1" s="18" t="s">
        <v>65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</row>
    <row r="2" spans="1:8" x14ac:dyDescent="0.35">
      <c r="A2" s="44" t="s">
        <v>8</v>
      </c>
      <c r="B2" s="45" t="s">
        <v>78</v>
      </c>
      <c r="C2" s="48">
        <f>SUM(C3:C5)</f>
        <v>11159.6</v>
      </c>
      <c r="D2" s="48">
        <f t="shared" ref="D2:G2" si="0">SUM(D3:D5)</f>
        <v>10849.5</v>
      </c>
      <c r="E2" s="48">
        <f t="shared" si="0"/>
        <v>10571.4</v>
      </c>
      <c r="F2" s="48">
        <f t="shared" si="0"/>
        <v>10531.2</v>
      </c>
      <c r="G2" s="48">
        <f t="shared" si="0"/>
        <v>10316</v>
      </c>
    </row>
    <row r="3" spans="1:8" x14ac:dyDescent="0.35">
      <c r="A3" s="75" t="s">
        <v>26</v>
      </c>
      <c r="B3" s="20" t="s">
        <v>103</v>
      </c>
      <c r="C3" s="25">
        <v>8418.9</v>
      </c>
      <c r="D3" s="25">
        <v>8378.2999999999993</v>
      </c>
      <c r="E3" s="25">
        <v>8299.5</v>
      </c>
      <c r="F3" s="25">
        <v>8355.5</v>
      </c>
      <c r="G3" s="25">
        <v>8240</v>
      </c>
    </row>
    <row r="4" spans="1:8" x14ac:dyDescent="0.35">
      <c r="A4" s="75" t="s">
        <v>27</v>
      </c>
      <c r="B4" s="20" t="s">
        <v>103</v>
      </c>
      <c r="C4" s="25">
        <v>2645</v>
      </c>
      <c r="D4" s="25">
        <v>2377</v>
      </c>
      <c r="E4" s="25">
        <v>2160</v>
      </c>
      <c r="F4" s="25">
        <v>2066</v>
      </c>
      <c r="G4" s="25">
        <v>1967</v>
      </c>
    </row>
    <row r="5" spans="1:8" x14ac:dyDescent="0.35">
      <c r="A5" s="75" t="s">
        <v>136</v>
      </c>
      <c r="B5" s="20" t="s">
        <v>103</v>
      </c>
      <c r="C5" s="26">
        <v>95.7</v>
      </c>
      <c r="D5" s="25">
        <v>94.200000000000728</v>
      </c>
      <c r="E5" s="25">
        <v>111.89999999999964</v>
      </c>
      <c r="F5" s="25">
        <v>109.70000000000073</v>
      </c>
      <c r="G5" s="25">
        <v>109</v>
      </c>
    </row>
    <row r="8" spans="1:8" x14ac:dyDescent="0.35">
      <c r="A8" s="42"/>
      <c r="B8" s="42" t="s">
        <v>98</v>
      </c>
      <c r="C8" s="94" t="s">
        <v>99</v>
      </c>
      <c r="D8" s="94"/>
      <c r="E8" s="94"/>
      <c r="F8" s="94"/>
      <c r="G8" s="94"/>
      <c r="H8" s="42" t="s">
        <v>104</v>
      </c>
    </row>
    <row r="9" spans="1:8" x14ac:dyDescent="0.35">
      <c r="A9" s="43" t="s">
        <v>8</v>
      </c>
      <c r="B9" s="43" t="s">
        <v>106</v>
      </c>
      <c r="C9" s="81" t="s">
        <v>121</v>
      </c>
      <c r="D9" s="81" t="s">
        <v>121</v>
      </c>
      <c r="E9" s="81" t="s">
        <v>121</v>
      </c>
      <c r="F9" s="81" t="s">
        <v>121</v>
      </c>
      <c r="G9" s="81" t="s">
        <v>121</v>
      </c>
      <c r="H9" s="43" t="s">
        <v>137</v>
      </c>
    </row>
    <row r="10" spans="1:8" ht="43.5" x14ac:dyDescent="0.35">
      <c r="A10" s="35" t="s">
        <v>26</v>
      </c>
      <c r="B10" s="36" t="s">
        <v>138</v>
      </c>
      <c r="C10" s="32" t="s">
        <v>120</v>
      </c>
      <c r="D10" s="32" t="s">
        <v>28</v>
      </c>
      <c r="E10" s="32" t="s">
        <v>139</v>
      </c>
      <c r="F10" s="32" t="s">
        <v>143</v>
      </c>
      <c r="G10" s="32" t="s">
        <v>41</v>
      </c>
      <c r="H10" s="32" t="s">
        <v>110</v>
      </c>
    </row>
    <row r="11" spans="1:8" ht="43.5" x14ac:dyDescent="0.35">
      <c r="A11" s="35" t="s">
        <v>27</v>
      </c>
      <c r="B11" s="36" t="s">
        <v>138</v>
      </c>
      <c r="C11" s="32" t="s">
        <v>120</v>
      </c>
      <c r="D11" s="32" t="s">
        <v>140</v>
      </c>
      <c r="E11" s="32" t="s">
        <v>141</v>
      </c>
      <c r="F11" s="32" t="s">
        <v>143</v>
      </c>
      <c r="G11" s="32" t="s">
        <v>144</v>
      </c>
      <c r="H11" s="32" t="s">
        <v>112</v>
      </c>
    </row>
    <row r="12" spans="1:8" ht="43.5" x14ac:dyDescent="0.35">
      <c r="A12" s="35" t="s">
        <v>136</v>
      </c>
      <c r="B12" s="36" t="s">
        <v>138</v>
      </c>
      <c r="C12" s="32" t="s">
        <v>120</v>
      </c>
      <c r="D12" s="32" t="s">
        <v>32</v>
      </c>
      <c r="E12" s="32" t="s">
        <v>142</v>
      </c>
      <c r="F12" s="32" t="s">
        <v>143</v>
      </c>
      <c r="G12" s="32" t="s">
        <v>145</v>
      </c>
      <c r="H12" s="32" t="s">
        <v>114</v>
      </c>
    </row>
    <row r="13" spans="1:8" x14ac:dyDescent="0.35">
      <c r="A13" s="3" t="s">
        <v>119</v>
      </c>
    </row>
    <row r="33" ht="12.65" customHeight="1" x14ac:dyDescent="0.35"/>
  </sheetData>
  <mergeCells count="1">
    <mergeCell ref="C8:G8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BA15F-DD36-4CD5-A219-5E24908BFA12}">
  <dimension ref="A1:O13"/>
  <sheetViews>
    <sheetView zoomScaleNormal="100" workbookViewId="0">
      <selection activeCell="I5" sqref="I5"/>
    </sheetView>
  </sheetViews>
  <sheetFormatPr defaultColWidth="9.1796875" defaultRowHeight="14.5" x14ac:dyDescent="0.35"/>
  <cols>
    <col min="1" max="1" width="43.453125" style="14" customWidth="1"/>
    <col min="2" max="2" width="23.26953125" style="14" customWidth="1"/>
    <col min="3" max="3" width="12.7265625" style="14" customWidth="1"/>
    <col min="4" max="4" width="12.453125" style="14" customWidth="1"/>
    <col min="5" max="5" width="11.81640625" style="14" customWidth="1"/>
    <col min="6" max="6" width="11.7265625" style="14" customWidth="1"/>
    <col min="7" max="7" width="12.54296875" style="14" customWidth="1"/>
    <col min="8" max="18" width="9.1796875" style="14"/>
    <col min="19" max="19" width="2.1796875" style="14" customWidth="1"/>
    <col min="20" max="20" width="40.1796875" style="14" customWidth="1"/>
    <col min="21" max="21" width="8.7265625" style="14" customWidth="1"/>
    <col min="22" max="24" width="9.1796875" style="14"/>
    <col min="25" max="25" width="3.453125" style="14" customWidth="1"/>
    <col min="26" max="26" width="41.7265625" style="14" customWidth="1"/>
    <col min="27" max="30" width="9.1796875" style="14"/>
    <col min="31" max="31" width="2.7265625" style="14" customWidth="1"/>
    <col min="32" max="32" width="42.1796875" style="14" customWidth="1"/>
    <col min="33" max="16384" width="9.1796875" style="14"/>
  </cols>
  <sheetData>
    <row r="1" spans="1:15" x14ac:dyDescent="0.35">
      <c r="A1" s="16"/>
      <c r="B1" s="18" t="s">
        <v>65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</row>
    <row r="2" spans="1:15" ht="29" x14ac:dyDescent="0.35">
      <c r="A2" s="49" t="s">
        <v>146</v>
      </c>
      <c r="B2" s="50" t="s">
        <v>70</v>
      </c>
      <c r="C2" s="83">
        <v>357.155213</v>
      </c>
      <c r="D2" s="83">
        <v>357.2</v>
      </c>
      <c r="E2" s="83">
        <v>357.2</v>
      </c>
      <c r="F2" s="83">
        <v>347.3</v>
      </c>
      <c r="G2" s="83">
        <v>347.7</v>
      </c>
    </row>
    <row r="3" spans="1:15" s="3" customFormat="1" x14ac:dyDescent="0.35"/>
    <row r="4" spans="1:15" s="7" customFormat="1" x14ac:dyDescent="0.35">
      <c r="A4" s="27" t="s">
        <v>11</v>
      </c>
      <c r="B4" s="27" t="s">
        <v>72</v>
      </c>
      <c r="C4" s="30">
        <f>C2+SUM(C5:C6)</f>
        <v>7856.0439339999994</v>
      </c>
      <c r="D4" s="30">
        <f t="shared" ref="D4:G4" si="0">D2+SUM(D5:D6)</f>
        <v>8053.8</v>
      </c>
      <c r="E4" s="30">
        <f t="shared" si="0"/>
        <v>8173.9</v>
      </c>
      <c r="F4" s="30">
        <f t="shared" si="0"/>
        <v>8209.7999999999993</v>
      </c>
      <c r="G4" s="30">
        <f t="shared" si="0"/>
        <v>7952.2</v>
      </c>
      <c r="H4" s="14"/>
      <c r="I4" s="14"/>
      <c r="J4" s="14"/>
      <c r="K4" s="14"/>
      <c r="L4" s="14"/>
      <c r="M4" s="14"/>
      <c r="N4" s="14"/>
      <c r="O4" s="14"/>
    </row>
    <row r="5" spans="1:15" x14ac:dyDescent="0.35">
      <c r="A5" s="27" t="s">
        <v>147</v>
      </c>
      <c r="B5" s="28" t="s">
        <v>72</v>
      </c>
      <c r="C5" s="30">
        <v>7346.8587369999996</v>
      </c>
      <c r="D5" s="30">
        <v>7536.8</v>
      </c>
      <c r="E5" s="30">
        <v>7679.3</v>
      </c>
      <c r="F5" s="30">
        <v>7898.4</v>
      </c>
      <c r="G5" s="30">
        <v>7687.6</v>
      </c>
    </row>
    <row r="6" spans="1:15" x14ac:dyDescent="0.35">
      <c r="A6" s="27" t="s">
        <v>148</v>
      </c>
      <c r="B6" s="28" t="s">
        <v>72</v>
      </c>
      <c r="C6" s="30">
        <v>152.02998400000001</v>
      </c>
      <c r="D6" s="30">
        <v>159.80000000000001</v>
      </c>
      <c r="E6" s="30">
        <v>137.4</v>
      </c>
      <c r="F6" s="30">
        <v>-35.9</v>
      </c>
      <c r="G6" s="30">
        <v>-83.1</v>
      </c>
    </row>
    <row r="9" spans="1:15" x14ac:dyDescent="0.35">
      <c r="A9" s="42"/>
      <c r="B9" s="42" t="s">
        <v>98</v>
      </c>
      <c r="C9" s="94" t="s">
        <v>99</v>
      </c>
      <c r="D9" s="94"/>
      <c r="E9" s="94"/>
      <c r="F9" s="94"/>
      <c r="G9" s="94"/>
    </row>
    <row r="10" spans="1:15" ht="14.25" customHeight="1" x14ac:dyDescent="0.35">
      <c r="A10" s="39" t="s">
        <v>82</v>
      </c>
      <c r="B10" s="51" t="s">
        <v>109</v>
      </c>
      <c r="C10" s="51" t="s">
        <v>33</v>
      </c>
      <c r="D10" s="51" t="s">
        <v>29</v>
      </c>
      <c r="E10" s="51" t="s">
        <v>43</v>
      </c>
      <c r="F10" s="51" t="s">
        <v>44</v>
      </c>
      <c r="G10" s="51" t="s">
        <v>42</v>
      </c>
    </row>
    <row r="11" spans="1:15" x14ac:dyDescent="0.35">
      <c r="A11" s="24" t="s">
        <v>11</v>
      </c>
      <c r="B11" s="24" t="s">
        <v>109</v>
      </c>
      <c r="C11" s="33" t="s">
        <v>33</v>
      </c>
      <c r="D11" s="24" t="s">
        <v>29</v>
      </c>
      <c r="E11" s="24" t="s">
        <v>43</v>
      </c>
      <c r="F11" s="24" t="s">
        <v>44</v>
      </c>
      <c r="G11" s="24" t="s">
        <v>42</v>
      </c>
    </row>
    <row r="12" spans="1:15" ht="16.5" customHeight="1" x14ac:dyDescent="0.35">
      <c r="A12" s="35" t="s">
        <v>149</v>
      </c>
      <c r="B12" s="32" t="s">
        <v>109</v>
      </c>
      <c r="C12" s="33" t="s">
        <v>33</v>
      </c>
      <c r="D12" s="24" t="s">
        <v>29</v>
      </c>
      <c r="E12" s="24" t="s">
        <v>43</v>
      </c>
      <c r="F12" s="24" t="s">
        <v>44</v>
      </c>
      <c r="G12" s="24" t="s">
        <v>42</v>
      </c>
    </row>
    <row r="13" spans="1:15" x14ac:dyDescent="0.35">
      <c r="A13" s="24" t="s">
        <v>9</v>
      </c>
      <c r="B13" s="24" t="s">
        <v>109</v>
      </c>
      <c r="C13" s="33" t="s">
        <v>33</v>
      </c>
      <c r="D13" s="24" t="s">
        <v>29</v>
      </c>
      <c r="E13" s="24" t="s">
        <v>43</v>
      </c>
      <c r="F13" s="24" t="s">
        <v>44</v>
      </c>
      <c r="G13" s="24" t="s">
        <v>42</v>
      </c>
    </row>
  </sheetData>
  <mergeCells count="1">
    <mergeCell ref="C9:G9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F4CDD-46D0-48AA-B665-2172A0E8135A}">
  <dimension ref="A1:H6"/>
  <sheetViews>
    <sheetView zoomScale="90" zoomScaleNormal="90" workbookViewId="0">
      <selection activeCell="G6" sqref="G6"/>
    </sheetView>
  </sheetViews>
  <sheetFormatPr defaultColWidth="8.1796875" defaultRowHeight="14.5" x14ac:dyDescent="0.35"/>
  <cols>
    <col min="1" max="1" width="34.7265625" style="14" customWidth="1"/>
    <col min="2" max="2" width="27.453125" style="14" customWidth="1"/>
    <col min="3" max="3" width="11.453125" style="14" customWidth="1"/>
    <col min="4" max="7" width="11.453125" style="14" bestFit="1" customWidth="1"/>
    <col min="8" max="8" width="19.7265625" style="14" customWidth="1"/>
    <col min="9" max="16384" width="8.1796875" style="14"/>
  </cols>
  <sheetData>
    <row r="1" spans="1:8" x14ac:dyDescent="0.35">
      <c r="A1" s="16"/>
      <c r="B1" s="18" t="s">
        <v>65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</row>
    <row r="2" spans="1:8" x14ac:dyDescent="0.35">
      <c r="A2" s="44" t="s">
        <v>85</v>
      </c>
      <c r="B2" s="45" t="s">
        <v>70</v>
      </c>
      <c r="C2" s="84">
        <v>5.8000000000000003E-2</v>
      </c>
      <c r="D2" s="84">
        <v>2.5999999999999999E-2</v>
      </c>
      <c r="E2" s="84">
        <v>2.8799999999999999E-2</v>
      </c>
      <c r="F2" s="84">
        <v>1.4E-2</v>
      </c>
      <c r="G2" s="84">
        <v>6.4999999999999997E-3</v>
      </c>
    </row>
    <row r="5" spans="1:8" x14ac:dyDescent="0.35">
      <c r="A5" s="42"/>
      <c r="B5" s="42" t="s">
        <v>98</v>
      </c>
      <c r="C5" s="94" t="s">
        <v>99</v>
      </c>
      <c r="D5" s="94"/>
      <c r="E5" s="94"/>
      <c r="F5" s="94"/>
      <c r="G5" s="94"/>
      <c r="H5" s="3"/>
    </row>
    <row r="6" spans="1:8" ht="68.25" customHeight="1" x14ac:dyDescent="0.35">
      <c r="A6" s="35" t="s">
        <v>85</v>
      </c>
      <c r="B6" s="36" t="s">
        <v>150</v>
      </c>
      <c r="C6" s="32" t="s">
        <v>30</v>
      </c>
      <c r="D6" s="32" t="s">
        <v>31</v>
      </c>
      <c r="E6" s="32" t="s">
        <v>45</v>
      </c>
      <c r="F6" s="32" t="s">
        <v>46</v>
      </c>
      <c r="G6" s="32" t="s">
        <v>47</v>
      </c>
      <c r="H6" s="3"/>
    </row>
  </sheetData>
  <mergeCells count="1">
    <mergeCell ref="C5:G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89102-8278-4D88-8442-ADF1421BD5C8}">
  <dimension ref="A1:CG30"/>
  <sheetViews>
    <sheetView zoomScale="90" zoomScaleNormal="90" workbookViewId="0">
      <selection activeCell="C11" sqref="C11"/>
    </sheetView>
  </sheetViews>
  <sheetFormatPr defaultColWidth="9.1796875" defaultRowHeight="14.5" x14ac:dyDescent="0.35"/>
  <cols>
    <col min="1" max="1" width="66.453125" style="14" customWidth="1"/>
    <col min="2" max="2" width="25.453125" style="14" customWidth="1"/>
    <col min="3" max="3" width="15.453125" style="14" customWidth="1"/>
    <col min="4" max="4" width="20.7265625" style="14" customWidth="1"/>
    <col min="5" max="5" width="18.81640625" style="14" customWidth="1"/>
    <col min="6" max="6" width="14.54296875" style="14" customWidth="1"/>
    <col min="7" max="7" width="14.453125" style="14" customWidth="1"/>
    <col min="8" max="8" width="14.7265625" style="14" customWidth="1"/>
    <col min="9" max="9" width="13.1796875" style="14" customWidth="1"/>
    <col min="10" max="21" width="9.1796875" style="14"/>
    <col min="22" max="22" width="5.453125" style="14" customWidth="1"/>
    <col min="23" max="41" width="9.1796875" style="14"/>
    <col min="42" max="42" width="7.54296875" style="14" customWidth="1"/>
    <col min="43" max="62" width="9.1796875" style="14"/>
    <col min="63" max="63" width="3.54296875" style="14" customWidth="1"/>
    <col min="64" max="16384" width="9.1796875" style="14"/>
  </cols>
  <sheetData>
    <row r="1" spans="1:9" x14ac:dyDescent="0.35">
      <c r="A1" s="16"/>
      <c r="B1" s="18" t="s">
        <v>65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</row>
    <row r="2" spans="1:9" x14ac:dyDescent="0.35">
      <c r="A2" s="44" t="s">
        <v>34</v>
      </c>
      <c r="B2" s="45" t="s">
        <v>78</v>
      </c>
      <c r="C2" s="46">
        <f>C7/(C3+C6)</f>
        <v>0.29063733411056181</v>
      </c>
      <c r="D2" s="46">
        <f t="shared" ref="D2:G2" si="0">D7/(D3+D6)</f>
        <v>0.29435316233754494</v>
      </c>
      <c r="E2" s="46">
        <f t="shared" si="0"/>
        <v>0.31093474124483605</v>
      </c>
      <c r="F2" s="46">
        <f t="shared" si="0"/>
        <v>0.36409248307684722</v>
      </c>
      <c r="G2" s="46">
        <f t="shared" si="0"/>
        <v>0.40873855396392172</v>
      </c>
    </row>
    <row r="3" spans="1:9" x14ac:dyDescent="0.35">
      <c r="A3" s="75" t="s">
        <v>151</v>
      </c>
      <c r="B3" s="20" t="s">
        <v>103</v>
      </c>
      <c r="C3" s="76">
        <v>9673.3171689999999</v>
      </c>
      <c r="D3" s="76">
        <v>9804.9</v>
      </c>
      <c r="E3" s="76">
        <v>10643.1</v>
      </c>
      <c r="F3" s="76">
        <v>11137.3</v>
      </c>
      <c r="G3" s="76">
        <v>11408.1</v>
      </c>
    </row>
    <row r="4" spans="1:9" x14ac:dyDescent="0.35">
      <c r="A4" s="1" t="s">
        <v>159</v>
      </c>
      <c r="B4" s="15" t="s">
        <v>103</v>
      </c>
      <c r="C4" s="21"/>
      <c r="D4" s="21">
        <v>9804.9</v>
      </c>
      <c r="E4" s="21">
        <v>10303.9</v>
      </c>
      <c r="F4" s="21">
        <v>10783.5</v>
      </c>
      <c r="G4" s="21">
        <v>11037.9</v>
      </c>
    </row>
    <row r="5" spans="1:9" x14ac:dyDescent="0.35">
      <c r="A5" s="1" t="s">
        <v>160</v>
      </c>
      <c r="B5" s="15" t="s">
        <v>103</v>
      </c>
      <c r="C5" s="21"/>
      <c r="D5" s="21">
        <v>0</v>
      </c>
      <c r="E5" s="21">
        <v>339.2</v>
      </c>
      <c r="F5" s="21">
        <v>353.8</v>
      </c>
      <c r="G5" s="21">
        <v>370.2</v>
      </c>
    </row>
    <row r="6" spans="1:9" x14ac:dyDescent="0.35">
      <c r="A6" s="75" t="s">
        <v>152</v>
      </c>
      <c r="B6" s="20" t="s">
        <v>103</v>
      </c>
      <c r="C6" s="76">
        <v>1366.5328930000001</v>
      </c>
      <c r="D6" s="76">
        <v>1259.7</v>
      </c>
      <c r="E6" s="76">
        <v>1024.3</v>
      </c>
      <c r="F6" s="76">
        <v>1020.6</v>
      </c>
      <c r="G6" s="76">
        <v>976.1</v>
      </c>
    </row>
    <row r="7" spans="1:9" x14ac:dyDescent="0.35">
      <c r="A7" s="75" t="s">
        <v>153</v>
      </c>
      <c r="B7" s="20" t="s">
        <v>103</v>
      </c>
      <c r="C7" s="76">
        <v>3208.5925910000001</v>
      </c>
      <c r="D7" s="76">
        <v>3256.9</v>
      </c>
      <c r="E7" s="76">
        <v>3627.8</v>
      </c>
      <c r="F7" s="76">
        <v>4426.6000000000004</v>
      </c>
      <c r="G7" s="76">
        <v>5061.8999999999996</v>
      </c>
    </row>
    <row r="10" spans="1:9" x14ac:dyDescent="0.35">
      <c r="A10" s="42"/>
      <c r="B10" s="42" t="s">
        <v>98</v>
      </c>
      <c r="C10" s="94" t="s">
        <v>99</v>
      </c>
      <c r="D10" s="94"/>
      <c r="E10" s="94"/>
      <c r="F10" s="94"/>
      <c r="G10" s="94"/>
      <c r="H10" s="42" t="s">
        <v>104</v>
      </c>
    </row>
    <row r="11" spans="1:9" x14ac:dyDescent="0.35">
      <c r="A11" s="47" t="s">
        <v>34</v>
      </c>
      <c r="B11" s="43" t="s">
        <v>154</v>
      </c>
      <c r="C11" s="43" t="s">
        <v>121</v>
      </c>
      <c r="D11" s="43" t="s">
        <v>121</v>
      </c>
      <c r="E11" s="43" t="s">
        <v>121</v>
      </c>
      <c r="F11" s="43" t="s">
        <v>121</v>
      </c>
      <c r="G11" s="43" t="s">
        <v>121</v>
      </c>
      <c r="H11" s="43" t="s">
        <v>155</v>
      </c>
    </row>
    <row r="12" spans="1:9" x14ac:dyDescent="0.35">
      <c r="A12" s="34" t="s">
        <v>151</v>
      </c>
      <c r="B12" s="24" t="s">
        <v>154</v>
      </c>
      <c r="C12" s="24" t="s">
        <v>32</v>
      </c>
      <c r="D12" s="24" t="s">
        <v>24</v>
      </c>
      <c r="E12" s="24" t="s">
        <v>25</v>
      </c>
      <c r="F12" s="24" t="s">
        <v>37</v>
      </c>
      <c r="G12" s="24" t="s">
        <v>39</v>
      </c>
      <c r="H12" s="32" t="s">
        <v>156</v>
      </c>
    </row>
    <row r="13" spans="1:9" x14ac:dyDescent="0.35">
      <c r="A13" s="2" t="s">
        <v>159</v>
      </c>
      <c r="B13" s="73" t="s">
        <v>109</v>
      </c>
      <c r="C13" s="73" t="s">
        <v>32</v>
      </c>
      <c r="D13" s="73" t="s">
        <v>24</v>
      </c>
      <c r="E13" s="73" t="s">
        <v>25</v>
      </c>
      <c r="F13" s="73" t="s">
        <v>37</v>
      </c>
      <c r="G13" s="73" t="s">
        <v>39</v>
      </c>
      <c r="H13" s="74" t="s">
        <v>157</v>
      </c>
    </row>
    <row r="14" spans="1:9" x14ac:dyDescent="0.35">
      <c r="A14" s="2" t="s">
        <v>160</v>
      </c>
      <c r="B14" s="73" t="s">
        <v>109</v>
      </c>
      <c r="C14" s="73" t="s">
        <v>32</v>
      </c>
      <c r="D14" s="73" t="s">
        <v>24</v>
      </c>
      <c r="E14" s="73" t="s">
        <v>25</v>
      </c>
      <c r="F14" s="73" t="s">
        <v>37</v>
      </c>
      <c r="G14" s="73" t="s">
        <v>39</v>
      </c>
      <c r="H14" s="74" t="s">
        <v>158</v>
      </c>
    </row>
    <row r="15" spans="1:9" x14ac:dyDescent="0.35">
      <c r="A15" s="34" t="s">
        <v>152</v>
      </c>
      <c r="B15" s="24" t="s">
        <v>109</v>
      </c>
      <c r="C15" s="24" t="s">
        <v>32</v>
      </c>
      <c r="D15" s="37" t="s">
        <v>24</v>
      </c>
      <c r="E15" s="38" t="s">
        <v>25</v>
      </c>
      <c r="F15" s="38" t="s">
        <v>37</v>
      </c>
      <c r="G15" s="38" t="s">
        <v>39</v>
      </c>
      <c r="H15" s="32" t="s">
        <v>112</v>
      </c>
      <c r="I15" s="5"/>
    </row>
    <row r="16" spans="1:9" x14ac:dyDescent="0.35">
      <c r="A16" s="34" t="s">
        <v>153</v>
      </c>
      <c r="B16" s="24" t="s">
        <v>109</v>
      </c>
      <c r="C16" s="24" t="s">
        <v>33</v>
      </c>
      <c r="D16" s="37" t="s">
        <v>29</v>
      </c>
      <c r="E16" s="38" t="s">
        <v>43</v>
      </c>
      <c r="F16" s="38" t="s">
        <v>44</v>
      </c>
      <c r="G16" s="38" t="s">
        <v>42</v>
      </c>
      <c r="H16" s="32" t="s">
        <v>114</v>
      </c>
      <c r="I16" s="5"/>
    </row>
    <row r="17" spans="4:85" x14ac:dyDescent="0.35">
      <c r="D17" s="6"/>
      <c r="E17" s="8"/>
      <c r="F17" s="8"/>
      <c r="G17" s="8"/>
      <c r="I17" s="8"/>
    </row>
    <row r="18" spans="4:85" x14ac:dyDescent="0.35">
      <c r="D18" s="4"/>
      <c r="E18" s="9"/>
      <c r="F18" s="9"/>
      <c r="G18" s="9"/>
      <c r="I18" s="9"/>
    </row>
    <row r="19" spans="4:85" x14ac:dyDescent="0.35">
      <c r="D19" s="10"/>
      <c r="E19" s="11"/>
      <c r="F19" s="11"/>
      <c r="G19" s="11"/>
      <c r="I19" s="11"/>
    </row>
    <row r="20" spans="4:85" x14ac:dyDescent="0.35">
      <c r="D20" s="10"/>
      <c r="E20" s="11"/>
      <c r="F20" s="11"/>
      <c r="G20" s="11"/>
      <c r="I20" s="11"/>
    </row>
    <row r="22" spans="4:85" x14ac:dyDescent="0.35">
      <c r="D22" s="4"/>
      <c r="E22" s="9"/>
      <c r="F22" s="13"/>
      <c r="G22" s="13"/>
      <c r="H22" s="13"/>
      <c r="I22" s="13"/>
    </row>
    <row r="23" spans="4:85" x14ac:dyDescent="0.35">
      <c r="D23" s="6"/>
      <c r="E23" s="12"/>
      <c r="F23" s="12"/>
      <c r="G23" s="12"/>
      <c r="H23" s="12"/>
      <c r="I23" s="12"/>
    </row>
    <row r="24" spans="4:85" x14ac:dyDescent="0.35">
      <c r="D24" s="4"/>
      <c r="E24" s="9"/>
      <c r="F24" s="13"/>
      <c r="G24" s="13"/>
      <c r="H24" s="13"/>
      <c r="I24" s="13"/>
    </row>
    <row r="25" spans="4:85" x14ac:dyDescent="0.35">
      <c r="D25" s="10"/>
      <c r="E25" s="11"/>
      <c r="F25" s="11"/>
      <c r="G25" s="11"/>
      <c r="H25" s="11"/>
      <c r="I25" s="11"/>
    </row>
    <row r="26" spans="4:85" x14ac:dyDescent="0.35">
      <c r="D26" s="10"/>
      <c r="E26" s="11"/>
      <c r="F26" s="11"/>
      <c r="G26" s="11"/>
      <c r="H26" s="11"/>
      <c r="I26" s="11"/>
    </row>
    <row r="27" spans="4:85" x14ac:dyDescent="0.35">
      <c r="D27" s="10"/>
      <c r="E27" s="11"/>
      <c r="F27" s="11"/>
      <c r="G27" s="11"/>
      <c r="H27" s="11"/>
      <c r="I27" s="11"/>
    </row>
    <row r="28" spans="4:85" x14ac:dyDescent="0.35"/>
    <row r="30" spans="4:85" x14ac:dyDescent="0.35"/>
  </sheetData>
  <mergeCells count="1">
    <mergeCell ref="C10:G10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Blad1</vt:lpstr>
      <vt:lpstr>Totaal overzicht</vt:lpstr>
      <vt:lpstr>3.1.1 Saldo baten en lasten</vt:lpstr>
      <vt:lpstr>3.2.1 Ben. (inc) weerstandscap</vt:lpstr>
      <vt:lpstr>3.2.2 Risicovolle investeringen</vt:lpstr>
      <vt:lpstr>3.2.3 Verstrekte garanties</vt:lpstr>
      <vt:lpstr>3.3.1 Algemene reserve</vt:lpstr>
      <vt:lpstr>4.1.1. Structureel saldo</vt:lpstr>
      <vt:lpstr>4.1.2 Verhouding schuld-activa</vt:lpstr>
      <vt:lpstr>4.1.3 Achterstallig onderhoud</vt:lpstr>
      <vt:lpstr>4.2.1 Ben. (struc.) weer.cap</vt:lpstr>
      <vt:lpstr>4.2.2 Afh.gemeentefonds</vt:lpstr>
      <vt:lpstr>4.2.3 Belastingdruk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van de Maat</dc:creator>
  <cp:lastModifiedBy>Jurriaan Kooij</cp:lastModifiedBy>
  <dcterms:created xsi:type="dcterms:W3CDTF">2015-06-05T18:19:34Z</dcterms:created>
  <dcterms:modified xsi:type="dcterms:W3CDTF">2020-10-08T14:10:38Z</dcterms:modified>
</cp:coreProperties>
</file>